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Anual" sheetId="1" r:id="rId1"/>
    <sheet name="Feriados" sheetId="2" r:id="rId2"/>
  </sheets>
  <definedNames>
    <definedName name="Abr1">'Anual'!$A$15</definedName>
    <definedName name="Ago1">'Anual'!$I$24</definedName>
    <definedName name="Ano">'Anual'!$C$2</definedName>
    <definedName name="_xlnm.Print_Area" localSheetId="0">'Anual'!$A$4:$W$40</definedName>
    <definedName name="Brz1">'Feriados'!$B$4:$B$14</definedName>
    <definedName name="Brz2">'Feriados'!$B$17:$B$24</definedName>
    <definedName name="Dez1">'Anual'!$Q$33</definedName>
    <definedName name="Exibir_Dat_Com">'Anual'!$AE$2</definedName>
    <definedName name="Exibir_Fer_EUA">'Anual'!$AG$2</definedName>
    <definedName name="Exibir_Fer_Nac">'Anual'!$AC$2</definedName>
    <definedName name="Fev1">'Anual'!$I$6</definedName>
    <definedName name="Jan1">'Anual'!$A$6</definedName>
    <definedName name="Jul1">'Anual'!$A$24</definedName>
    <definedName name="Jun1">'Anual'!$Q$15</definedName>
    <definedName name="Mai1">'Anual'!$I$15</definedName>
    <definedName name="Mar1">'Anual'!$Q$6</definedName>
    <definedName name="Meses">'Anual'!$A$35:$G$40,'Anual'!$I$35:$O$40,'Anual'!$Q$35:$W$40,'Anual'!$A$26:$G$31,'Anual'!$I$26:$O$31,'Anual'!$Q$26:$W$31,'Anual'!$A$17:$G$22,'Anual'!$I$17:$O$22,'Anual'!$Q$17:$W$22,'Anual'!$Q$8:$W$13,'Anual'!$I$8:$O$13,'Anual'!$A$8:$G$13</definedName>
    <definedName name="Nov1">'Anual'!$I$33</definedName>
    <definedName name="Out1">'Anual'!$A$33</definedName>
    <definedName name="Páscoa">'Feriados'!$B$6</definedName>
    <definedName name="Set1">'Anual'!$Q$24</definedName>
    <definedName name="USA">'Feriados'!$B$27:$B$34</definedName>
  </definedNames>
  <calcPr fullCalcOnLoad="1"/>
</workbook>
</file>

<file path=xl/comments1.xml><?xml version="1.0" encoding="utf-8"?>
<comments xmlns="http://schemas.openxmlformats.org/spreadsheetml/2006/main">
  <authors>
    <author>McDonald's Brasil</author>
  </authors>
  <commentList>
    <comment ref="C2" authorId="0">
      <text>
        <r>
          <rPr>
            <b/>
            <sz val="8"/>
            <rFont val="Tahoma"/>
            <family val="0"/>
          </rPr>
          <t>Ano do Calendário:</t>
        </r>
        <r>
          <rPr>
            <sz val="8"/>
            <rFont val="Tahoma"/>
            <family val="0"/>
          </rPr>
          <t xml:space="preserve">
Digite aqui o ano de interesse (4 dígitos) ou utilize o controle ao lado.</t>
        </r>
      </text>
    </comment>
  </commentList>
</comments>
</file>

<file path=xl/comments2.xml><?xml version="1.0" encoding="utf-8"?>
<comments xmlns="http://schemas.openxmlformats.org/spreadsheetml/2006/main">
  <authors>
    <author>Fernando de Carvalho Navarro</author>
  </authors>
  <commentList>
    <comment ref="A6" authorId="0">
      <text>
        <r>
          <rPr>
            <b/>
            <sz val="8"/>
            <rFont val="Tahoma"/>
            <family val="0"/>
          </rPr>
          <t>Curiosidade:</t>
        </r>
        <r>
          <rPr>
            <sz val="8"/>
            <rFont val="Tahoma"/>
            <family val="0"/>
          </rPr>
          <t xml:space="preserve">
Todos os feriados eclesiásticos são calculados em função da Páscoa e esta é calculada em função da Lua Cheia.
A PÁSCOA ocorre no primeiro domingo após a primeira lua cheia que se verificar a partir de 21 de março (início da Primavera). A SEXTA-FEIRA DA PAIXÃO é a que antecede o DOMINGO DE PÁSCOA. A terça-feira de CARNAVAL ocorre 47 dias antes da Páscoa e a quinta-feira do CORPUS CHRISTI ocorre 60 dias após a Páscoa. DOMINGO DE RAMOS é o que antecede o domingo da Páscoa, a QUARESMA são os 40 dias entre o Carnaval e o DOMINGO DE RAMOS, a quinta-feira da ASCENSÃO ocorre 39 dias após a Páscoa e o domingo de PENTECOSTES vem 10 dias depois da Ascensão.</t>
        </r>
      </text>
    </comment>
  </commentList>
</comments>
</file>

<file path=xl/sharedStrings.xml><?xml version="1.0" encoding="utf-8"?>
<sst xmlns="http://schemas.openxmlformats.org/spreadsheetml/2006/main" count="106" uniqueCount="70">
  <si>
    <t>S</t>
  </si>
  <si>
    <t>T</t>
  </si>
  <si>
    <t>Q</t>
  </si>
  <si>
    <t>D</t>
  </si>
  <si>
    <t>Calendário</t>
  </si>
  <si>
    <t>Feriados Nacionais</t>
  </si>
  <si>
    <t>Data</t>
  </si>
  <si>
    <t>Ocorrência</t>
  </si>
  <si>
    <t>Tipo</t>
  </si>
  <si>
    <t>Fixo</t>
  </si>
  <si>
    <t>Móvel</t>
  </si>
  <si>
    <t>Dia 1 de Janeiro</t>
  </si>
  <si>
    <t>47 dias antes da Páscoa</t>
  </si>
  <si>
    <t>2 dias antes da Páscoa</t>
  </si>
  <si>
    <t>Depende das fases da Lua</t>
  </si>
  <si>
    <t>Dia 21 de Abril</t>
  </si>
  <si>
    <t>Dia 1 de Maio</t>
  </si>
  <si>
    <t>60 dias após a Páscoa</t>
  </si>
  <si>
    <t>Dia 7 de Setembro</t>
  </si>
  <si>
    <t>Dia 12 de Outubro</t>
  </si>
  <si>
    <t>Dia 2 de Novembro</t>
  </si>
  <si>
    <t>Dia 15 de Novembro</t>
  </si>
  <si>
    <t>Dia 25 de Dezembro</t>
  </si>
  <si>
    <t>Martin Luther King Day</t>
  </si>
  <si>
    <t>President's Day</t>
  </si>
  <si>
    <t>Memorial Day</t>
  </si>
  <si>
    <t>Independence Day</t>
  </si>
  <si>
    <t>Labor Day</t>
  </si>
  <si>
    <t>Veteran's Day</t>
  </si>
  <si>
    <t>Thanksgiving</t>
  </si>
  <si>
    <t>Confraternização Universal</t>
  </si>
  <si>
    <t>Carnaval (Ponto Facultativo)</t>
  </si>
  <si>
    <t>Paixão de Cristo</t>
  </si>
  <si>
    <t>Páscoa</t>
  </si>
  <si>
    <t>Tiradentes</t>
  </si>
  <si>
    <t>Dia do Trabalho</t>
  </si>
  <si>
    <t>Corpus Christi</t>
  </si>
  <si>
    <t>Independência do Brasil</t>
  </si>
  <si>
    <t>Nossa Senhora da Aparecida</t>
  </si>
  <si>
    <t>Finados</t>
  </si>
  <si>
    <t>Proclamação da República</t>
  </si>
  <si>
    <t>Natal</t>
  </si>
  <si>
    <t>Feriados nos EUA</t>
  </si>
  <si>
    <t>3ª segunda-feira de Janeiro</t>
  </si>
  <si>
    <t>3ª segunda-feira de Fevereiro</t>
  </si>
  <si>
    <t>Última segunda-feira de Maio</t>
  </si>
  <si>
    <t>Columbus Day</t>
  </si>
  <si>
    <t>4º dia de Julho</t>
  </si>
  <si>
    <t>11º dia de Novembro</t>
  </si>
  <si>
    <t>4ª quinta-feira de Novembro</t>
  </si>
  <si>
    <t>2ª segunda-feira de Outubro</t>
  </si>
  <si>
    <t>1ª segunda-feira de Setembro</t>
  </si>
  <si>
    <t>Datas Comemorativas</t>
  </si>
  <si>
    <t>2º domingo de Maio</t>
  </si>
  <si>
    <t>Dia das Mães</t>
  </si>
  <si>
    <t>Domingo de Ramos</t>
  </si>
  <si>
    <t>Domingo anterior à Páscoa</t>
  </si>
  <si>
    <t>Dia das Crianças</t>
  </si>
  <si>
    <t>Dia dos Pais</t>
  </si>
  <si>
    <t>Dia dos Namorados</t>
  </si>
  <si>
    <t>Dia 12 de Junho</t>
  </si>
  <si>
    <t>Dia da Secretária</t>
  </si>
  <si>
    <t>Sábado de Aleluia</t>
  </si>
  <si>
    <t>Sábado anterior à Páscoa</t>
  </si>
  <si>
    <t>2º domingo de Agosto</t>
  </si>
  <si>
    <t>Dia 30 de Setembro</t>
  </si>
  <si>
    <t>Feriados Nacionais:</t>
  </si>
  <si>
    <t>Datas Comemorativas:</t>
  </si>
  <si>
    <t>Feriados nos EUA:</t>
  </si>
  <si>
    <t>Ano: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</si>
</sst>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General;;;"/>
    <numFmt numFmtId="171" formatCode="mmmm"/>
    <numFmt numFmtId="172" formatCode="General;[Red]General;;"/>
    <numFmt numFmtId="173" formatCode="d"/>
    <numFmt numFmtId="174" formatCode="dddd\,\ dd/mm/yyyy"/>
    <numFmt numFmtId="175" formatCode="d;;;"/>
  </numFmts>
  <fonts count="12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6"/>
      <color indexed="48"/>
      <name val="Tahoma"/>
      <family val="2"/>
    </font>
    <font>
      <sz val="8"/>
      <name val="Tahoma"/>
      <family val="2"/>
    </font>
    <font>
      <b/>
      <sz val="16"/>
      <color indexed="12"/>
      <name val="Tahoma"/>
      <family val="2"/>
    </font>
    <font>
      <b/>
      <sz val="12"/>
      <color indexed="9"/>
      <name val="Tahoma"/>
      <family val="2"/>
    </font>
    <font>
      <b/>
      <sz val="8"/>
      <name val="Tahoma"/>
      <family val="0"/>
    </font>
    <font>
      <sz val="10"/>
      <color indexed="10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4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9"/>
      </left>
      <right style="hair">
        <color indexed="19"/>
      </right>
      <top style="hair">
        <color indexed="19"/>
      </top>
      <bottom style="hair">
        <color indexed="19"/>
      </bottom>
    </border>
    <border>
      <left style="medium">
        <color indexed="19"/>
      </left>
      <right style="hair">
        <color indexed="19"/>
      </right>
      <top style="hair">
        <color indexed="19"/>
      </top>
      <bottom style="medium">
        <color indexed="19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medium">
        <color indexed="21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medium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medium">
        <color indexed="53"/>
      </left>
      <right style="hair">
        <color indexed="53"/>
      </right>
      <top style="hair">
        <color indexed="53"/>
      </top>
      <bottom style="medium">
        <color indexed="53"/>
      </bottom>
    </border>
    <border>
      <left style="medium">
        <color indexed="19"/>
      </left>
      <right style="hair">
        <color indexed="19"/>
      </right>
      <top style="medium">
        <color indexed="19"/>
      </top>
      <bottom style="hair">
        <color indexed="19"/>
      </bottom>
    </border>
    <border>
      <left style="hair">
        <color indexed="19"/>
      </left>
      <right style="hair">
        <color indexed="19"/>
      </right>
      <top style="medium">
        <color indexed="19"/>
      </top>
      <bottom style="hair">
        <color indexed="19"/>
      </bottom>
    </border>
    <border>
      <left style="hair">
        <color indexed="19"/>
      </left>
      <right>
        <color indexed="63"/>
      </right>
      <top style="medium">
        <color indexed="19"/>
      </top>
      <bottom style="hair">
        <color indexed="19"/>
      </bottom>
    </border>
    <border>
      <left style="hair">
        <color indexed="19"/>
      </left>
      <right style="medium">
        <color indexed="19"/>
      </right>
      <top style="medium">
        <color indexed="19"/>
      </top>
      <bottom style="hair">
        <color indexed="19"/>
      </bottom>
    </border>
    <border>
      <left style="hair">
        <color indexed="19"/>
      </left>
      <right style="hair">
        <color indexed="19"/>
      </right>
      <top style="hair">
        <color indexed="19"/>
      </top>
      <bottom style="hair">
        <color indexed="19"/>
      </bottom>
    </border>
    <border>
      <left style="hair">
        <color indexed="19"/>
      </left>
      <right>
        <color indexed="63"/>
      </right>
      <top style="hair">
        <color indexed="19"/>
      </top>
      <bottom style="hair">
        <color indexed="19"/>
      </bottom>
    </border>
    <border>
      <left style="hair">
        <color indexed="19"/>
      </left>
      <right style="hair">
        <color indexed="19"/>
      </right>
      <top style="hair">
        <color indexed="19"/>
      </top>
      <bottom style="medium">
        <color indexed="19"/>
      </bottom>
    </border>
    <border>
      <left style="hair">
        <color indexed="19"/>
      </left>
      <right>
        <color indexed="63"/>
      </right>
      <top style="hair">
        <color indexed="19"/>
      </top>
      <bottom style="medium">
        <color indexed="19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medium">
        <color indexed="21"/>
      </top>
      <bottom style="hair">
        <color indexed="21"/>
      </bottom>
    </border>
    <border>
      <left style="hair">
        <color indexed="21"/>
      </left>
      <right style="medium">
        <color indexed="21"/>
      </right>
      <top style="medium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 style="hair">
        <color indexed="21"/>
      </top>
      <bottom style="medium">
        <color indexed="21"/>
      </bottom>
    </border>
    <border>
      <left style="medium">
        <color indexed="53"/>
      </left>
      <right style="hair">
        <color indexed="53"/>
      </right>
      <top style="medium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medium">
        <color indexed="53"/>
      </top>
      <bottom style="hair">
        <color indexed="53"/>
      </bottom>
    </border>
    <border>
      <left style="hair">
        <color indexed="53"/>
      </left>
      <right style="medium">
        <color indexed="53"/>
      </right>
      <top style="medium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 style="medium">
        <color indexed="53"/>
      </bottom>
    </border>
    <border>
      <left style="hair">
        <color indexed="19"/>
      </left>
      <right style="medium">
        <color indexed="19"/>
      </right>
      <top style="hair">
        <color indexed="19"/>
      </top>
      <bottom style="hair">
        <color indexed="19"/>
      </bottom>
    </border>
    <border>
      <left style="hair">
        <color indexed="19"/>
      </left>
      <right style="medium">
        <color indexed="19"/>
      </right>
      <top style="hair">
        <color indexed="19"/>
      </top>
      <bottom style="medium">
        <color indexed="19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medium">
        <color indexed="21"/>
      </bottom>
    </border>
    <border>
      <left style="hair">
        <color indexed="53"/>
      </left>
      <right style="medium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medium">
        <color indexed="53"/>
      </right>
      <top style="hair">
        <color indexed="53"/>
      </top>
      <bottom style="medium">
        <color indexed="53"/>
      </bottom>
    </border>
    <border>
      <left style="medium">
        <color indexed="9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23"/>
      </top>
      <bottom style="medium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Continuous"/>
    </xf>
    <xf numFmtId="0" fontId="2" fillId="3" borderId="3" xfId="0" applyFont="1" applyFill="1" applyBorder="1" applyAlignment="1">
      <alignment horizontal="centerContinuous"/>
    </xf>
    <xf numFmtId="171" fontId="2" fillId="3" borderId="1" xfId="0" applyNumberFormat="1" applyFont="1" applyFill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174" fontId="1" fillId="0" borderId="15" xfId="0" applyNumberFormat="1" applyFont="1" applyBorder="1" applyAlignment="1">
      <alignment/>
    </xf>
    <xf numFmtId="174" fontId="1" fillId="0" borderId="16" xfId="0" applyNumberFormat="1" applyFont="1" applyBorder="1" applyAlignment="1">
      <alignment horizontal="center"/>
    </xf>
    <xf numFmtId="174" fontId="1" fillId="0" borderId="17" xfId="0" applyNumberFormat="1" applyFont="1" applyBorder="1" applyAlignment="1">
      <alignment/>
    </xf>
    <xf numFmtId="174" fontId="1" fillId="0" borderId="18" xfId="0" applyNumberFormat="1" applyFont="1" applyBorder="1" applyAlignment="1">
      <alignment horizontal="center"/>
    </xf>
    <xf numFmtId="0" fontId="6" fillId="5" borderId="19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174" fontId="1" fillId="0" borderId="22" xfId="0" applyNumberFormat="1" applyFont="1" applyBorder="1" applyAlignment="1">
      <alignment/>
    </xf>
    <xf numFmtId="174" fontId="1" fillId="0" borderId="22" xfId="0" applyNumberFormat="1" applyFont="1" applyBorder="1" applyAlignment="1">
      <alignment horizontal="center"/>
    </xf>
    <xf numFmtId="174" fontId="1" fillId="0" borderId="23" xfId="0" applyNumberFormat="1" applyFont="1" applyBorder="1" applyAlignment="1">
      <alignment/>
    </xf>
    <xf numFmtId="174" fontId="1" fillId="0" borderId="23" xfId="0" applyNumberFormat="1" applyFont="1" applyBorder="1" applyAlignment="1">
      <alignment horizontal="center"/>
    </xf>
    <xf numFmtId="174" fontId="1" fillId="0" borderId="24" xfId="0" applyNumberFormat="1" applyFont="1" applyBorder="1" applyAlignment="1">
      <alignment/>
    </xf>
    <xf numFmtId="174" fontId="1" fillId="0" borderId="24" xfId="0" applyNumberFormat="1" applyFont="1" applyBorder="1" applyAlignment="1">
      <alignment horizontal="center"/>
    </xf>
    <xf numFmtId="0" fontId="6" fillId="6" borderId="25" xfId="0" applyFont="1" applyFill="1" applyBorder="1" applyAlignment="1">
      <alignment horizontal="center"/>
    </xf>
    <xf numFmtId="0" fontId="6" fillId="6" borderId="26" xfId="0" applyFont="1" applyFill="1" applyBorder="1" applyAlignment="1">
      <alignment horizontal="center"/>
    </xf>
    <xf numFmtId="0" fontId="6" fillId="6" borderId="27" xfId="0" applyFont="1" applyFill="1" applyBorder="1" applyAlignment="1">
      <alignment horizontal="center"/>
    </xf>
    <xf numFmtId="174" fontId="1" fillId="0" borderId="28" xfId="0" applyNumberFormat="1" applyFont="1" applyBorder="1" applyAlignment="1">
      <alignment/>
    </xf>
    <xf numFmtId="174" fontId="1" fillId="0" borderId="28" xfId="0" applyNumberFormat="1" applyFont="1" applyBorder="1" applyAlignment="1">
      <alignment horizontal="center"/>
    </xf>
    <xf numFmtId="174" fontId="1" fillId="0" borderId="29" xfId="0" applyNumberFormat="1" applyFont="1" applyBorder="1" applyAlignment="1">
      <alignment/>
    </xf>
    <xf numFmtId="174" fontId="1" fillId="0" borderId="29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9" fillId="7" borderId="0" xfId="0" applyFont="1" applyFill="1" applyAlignment="1">
      <alignment/>
    </xf>
    <xf numFmtId="0" fontId="1" fillId="7" borderId="0" xfId="0" applyFont="1" applyFill="1" applyAlignment="1">
      <alignment/>
    </xf>
    <xf numFmtId="0" fontId="9" fillId="7" borderId="0" xfId="0" applyFont="1" applyFill="1" applyAlignment="1">
      <alignment horizontal="right"/>
    </xf>
    <xf numFmtId="0" fontId="10" fillId="2" borderId="0" xfId="0" applyFont="1" applyFill="1" applyAlignment="1">
      <alignment/>
    </xf>
    <xf numFmtId="0" fontId="9" fillId="3" borderId="36" xfId="0" applyFont="1" applyFill="1" applyBorder="1" applyAlignment="1" applyProtection="1">
      <alignment horizontal="center" vertical="center"/>
      <protection locked="0"/>
    </xf>
    <xf numFmtId="0" fontId="7" fillId="3" borderId="36" xfId="0" applyFont="1" applyFill="1" applyBorder="1" applyAlignment="1" applyProtection="1">
      <alignment vertical="center"/>
      <protection locked="0"/>
    </xf>
    <xf numFmtId="0" fontId="7" fillId="0" borderId="37" xfId="0" applyFont="1" applyBorder="1" applyAlignment="1">
      <alignment horizontal="right" vertical="center"/>
    </xf>
    <xf numFmtId="175" fontId="1" fillId="7" borderId="38" xfId="0" applyNumberFormat="1" applyFont="1" applyFill="1" applyBorder="1" applyAlignment="1">
      <alignment horizontal="center" vertical="center"/>
    </xf>
    <xf numFmtId="175" fontId="1" fillId="0" borderId="38" xfId="0" applyNumberFormat="1" applyFont="1" applyBorder="1" applyAlignment="1">
      <alignment horizontal="center" vertical="center"/>
    </xf>
    <xf numFmtId="0" fontId="3" fillId="7" borderId="39" xfId="0" applyFont="1" applyFill="1" applyBorder="1" applyAlignment="1" applyProtection="1">
      <alignment horizontal="center" vertical="center"/>
      <protection locked="0"/>
    </xf>
    <xf numFmtId="0" fontId="3" fillId="7" borderId="40" xfId="0" applyFont="1" applyFill="1" applyBorder="1" applyAlignment="1" applyProtection="1">
      <alignment horizontal="center" vertical="center"/>
      <protection locked="0"/>
    </xf>
    <xf numFmtId="0" fontId="3" fillId="7" borderId="4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ont>
        <b/>
        <i val="0"/>
        <color rgb="FFFF0000"/>
      </font>
      <fill>
        <patternFill>
          <bgColor rgb="FFFFFFCC"/>
        </patternFill>
      </fill>
      <border/>
    </dxf>
    <dxf>
      <font>
        <b/>
        <i val="0"/>
        <color rgb="FF008000"/>
      </font>
      <fill>
        <patternFill>
          <bgColor rgb="FFCCFFCC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F00FF"/>
      <rgbColor rgb="00FFFF00"/>
      <rgbColor rgb="0000FFFF"/>
      <rgbColor rgb="00ECBF0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showGridLines="0" showRowColHeaders="0" tabSelected="1" zoomScale="125" zoomScaleNormal="125" workbookViewId="0" topLeftCell="A1">
      <pane ySplit="4" topLeftCell="BM5" activePane="bottomLeft" state="frozen"/>
      <selection pane="topLeft" activeCell="A1" sqref="A1"/>
      <selection pane="bottomLeft" activeCell="I28" sqref="I28"/>
    </sheetView>
  </sheetViews>
  <sheetFormatPr defaultColWidth="9.140625" defaultRowHeight="12.75"/>
  <cols>
    <col min="1" max="23" width="3.7109375" style="1" customWidth="1"/>
    <col min="24" max="24" width="1.7109375" style="1" customWidth="1"/>
    <col min="25" max="25" width="3.7109375" style="1" hidden="1" customWidth="1"/>
    <col min="26" max="26" width="4.8515625" style="1" hidden="1" customWidth="1"/>
    <col min="27" max="27" width="9.00390625" style="1" hidden="1" customWidth="1"/>
    <col min="28" max="28" width="16.28125" style="1" hidden="1" customWidth="1"/>
    <col min="29" max="29" width="12.7109375" style="1" hidden="1" customWidth="1"/>
    <col min="30" max="30" width="19.57421875" style="1" hidden="1" customWidth="1"/>
    <col min="31" max="31" width="12.7109375" style="1" hidden="1" customWidth="1"/>
    <col min="32" max="32" width="16.00390625" style="1" hidden="1" customWidth="1"/>
    <col min="33" max="33" width="12.7109375" style="1" hidden="1" customWidth="1"/>
    <col min="34" max="16384" width="3.7109375" style="1" hidden="1" customWidth="1"/>
  </cols>
  <sheetData>
    <row r="1" spans="1:23" ht="13.5" thickBo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33" ht="20.25" thickBot="1">
      <c r="A2" s="54" t="s">
        <v>69</v>
      </c>
      <c r="B2" s="49"/>
      <c r="C2" s="60">
        <f>$AA$2</f>
        <v>2007</v>
      </c>
      <c r="D2" s="61"/>
      <c r="E2" s="62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Z2" s="57" t="s">
        <v>69</v>
      </c>
      <c r="AA2" s="55">
        <v>2007</v>
      </c>
      <c r="AB2" s="57" t="s">
        <v>66</v>
      </c>
      <c r="AC2" s="56" t="b">
        <v>1</v>
      </c>
      <c r="AD2" s="57" t="s">
        <v>67</v>
      </c>
      <c r="AE2" s="56" t="b">
        <v>1</v>
      </c>
      <c r="AF2" s="57" t="s">
        <v>68</v>
      </c>
      <c r="AG2" s="56" t="b">
        <v>0</v>
      </c>
    </row>
    <row r="3" spans="1:23" ht="12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</row>
    <row r="4" spans="1:23" ht="19.5">
      <c r="A4" s="51" t="s">
        <v>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 t="str">
        <f>TEXT(Ano,"0000")</f>
        <v>2007</v>
      </c>
    </row>
    <row r="5" spans="27:28" ht="15.75" customHeight="1">
      <c r="AA5" s="50"/>
      <c r="AB5" s="50"/>
    </row>
    <row r="6" spans="1:23" ht="12.75">
      <c r="A6" s="7">
        <f>DATE(Ano,1,1)</f>
        <v>39083</v>
      </c>
      <c r="B6" s="5"/>
      <c r="C6" s="5"/>
      <c r="D6" s="5"/>
      <c r="E6" s="5"/>
      <c r="F6" s="5"/>
      <c r="G6" s="6"/>
      <c r="I6" s="7">
        <f>DATE(Ano,2,1)</f>
        <v>39114</v>
      </c>
      <c r="J6" s="5"/>
      <c r="K6" s="5"/>
      <c r="L6" s="5"/>
      <c r="M6" s="5"/>
      <c r="N6" s="5"/>
      <c r="O6" s="6"/>
      <c r="Q6" s="7">
        <f>DATE(Ano,3,1)</f>
        <v>39142</v>
      </c>
      <c r="R6" s="5"/>
      <c r="S6" s="5"/>
      <c r="T6" s="5"/>
      <c r="U6" s="5"/>
      <c r="V6" s="5"/>
      <c r="W6" s="6"/>
    </row>
    <row r="7" spans="1:23" ht="12.75">
      <c r="A7" s="2" t="s">
        <v>3</v>
      </c>
      <c r="B7" s="3" t="s">
        <v>0</v>
      </c>
      <c r="C7" s="3" t="s">
        <v>1</v>
      </c>
      <c r="D7" s="3" t="s">
        <v>2</v>
      </c>
      <c r="E7" s="3" t="s">
        <v>2</v>
      </c>
      <c r="F7" s="3" t="s">
        <v>0</v>
      </c>
      <c r="G7" s="4" t="s">
        <v>0</v>
      </c>
      <c r="I7" s="2" t="str">
        <f aca="true" t="shared" si="0" ref="I7:O7">A7</f>
        <v>D</v>
      </c>
      <c r="J7" s="3" t="str">
        <f t="shared" si="0"/>
        <v>S</v>
      </c>
      <c r="K7" s="3" t="str">
        <f t="shared" si="0"/>
        <v>T</v>
      </c>
      <c r="L7" s="3" t="str">
        <f t="shared" si="0"/>
        <v>Q</v>
      </c>
      <c r="M7" s="3" t="str">
        <f t="shared" si="0"/>
        <v>Q</v>
      </c>
      <c r="N7" s="3" t="str">
        <f t="shared" si="0"/>
        <v>S</v>
      </c>
      <c r="O7" s="4" t="str">
        <f t="shared" si="0"/>
        <v>S</v>
      </c>
      <c r="Q7" s="2" t="str">
        <f aca="true" t="shared" si="1" ref="Q7:W7">I7</f>
        <v>D</v>
      </c>
      <c r="R7" s="3" t="str">
        <f t="shared" si="1"/>
        <v>S</v>
      </c>
      <c r="S7" s="3" t="str">
        <f t="shared" si="1"/>
        <v>T</v>
      </c>
      <c r="T7" s="3" t="str">
        <f t="shared" si="1"/>
        <v>Q</v>
      </c>
      <c r="U7" s="3" t="str">
        <f t="shared" si="1"/>
        <v>Q</v>
      </c>
      <c r="V7" s="3" t="str">
        <f t="shared" si="1"/>
        <v>S</v>
      </c>
      <c r="W7" s="4" t="str">
        <f t="shared" si="1"/>
        <v>S</v>
      </c>
    </row>
    <row r="8" spans="1:23" ht="12.75">
      <c r="A8" s="58">
        <f>IF(WEEKDAY(Jan1)=MOD(COLUMN(),8),Jan1,0)</f>
        <v>0</v>
      </c>
      <c r="B8" s="59">
        <f aca="true" t="shared" si="2" ref="B8:G8">IF(A8&gt;0,A8+1,IF(WEEKDAY(Jan1)=MOD(COLUMN(),8),Jan1,0))</f>
        <v>39083</v>
      </c>
      <c r="C8" s="59">
        <f t="shared" si="2"/>
        <v>39084</v>
      </c>
      <c r="D8" s="59">
        <f t="shared" si="2"/>
        <v>39085</v>
      </c>
      <c r="E8" s="59">
        <f t="shared" si="2"/>
        <v>39086</v>
      </c>
      <c r="F8" s="59">
        <f t="shared" si="2"/>
        <v>39087</v>
      </c>
      <c r="G8" s="58">
        <f t="shared" si="2"/>
        <v>39088</v>
      </c>
      <c r="I8" s="58">
        <f>IF(WEEKDAY(Fev1)=MOD(COLUMN(),8),Fev1,0)</f>
        <v>0</v>
      </c>
      <c r="J8" s="59">
        <f aca="true" t="shared" si="3" ref="J8:O8">IF(I8&gt;0,I8+1,IF(WEEKDAY(Fev1)=MOD(COLUMN(),8),Fev1,0))</f>
        <v>0</v>
      </c>
      <c r="K8" s="59">
        <f t="shared" si="3"/>
        <v>0</v>
      </c>
      <c r="L8" s="59">
        <f t="shared" si="3"/>
        <v>0</v>
      </c>
      <c r="M8" s="59">
        <f t="shared" si="3"/>
        <v>39114</v>
      </c>
      <c r="N8" s="59">
        <f t="shared" si="3"/>
        <v>39115</v>
      </c>
      <c r="O8" s="58">
        <f t="shared" si="3"/>
        <v>39116</v>
      </c>
      <c r="Q8" s="58">
        <f>IF(WEEKDAY(Mar1)=MOD(COLUMN(),8),Mar1,0)</f>
        <v>0</v>
      </c>
      <c r="R8" s="59">
        <f aca="true" t="shared" si="4" ref="R8:W8">IF(Q8&gt;0,Q8+1,IF(WEEKDAY(Mar1)=MOD(COLUMN(),8),Mar1,0))</f>
        <v>0</v>
      </c>
      <c r="S8" s="59">
        <f t="shared" si="4"/>
        <v>0</v>
      </c>
      <c r="T8" s="59">
        <f t="shared" si="4"/>
        <v>0</v>
      </c>
      <c r="U8" s="59">
        <f t="shared" si="4"/>
        <v>39142</v>
      </c>
      <c r="V8" s="59">
        <f t="shared" si="4"/>
        <v>39143</v>
      </c>
      <c r="W8" s="58">
        <f t="shared" si="4"/>
        <v>39144</v>
      </c>
    </row>
    <row r="9" spans="1:23" ht="12.75">
      <c r="A9" s="58">
        <f>G8+1</f>
        <v>39089</v>
      </c>
      <c r="B9" s="59">
        <f aca="true" t="shared" si="5" ref="B9:G11">A9+1</f>
        <v>39090</v>
      </c>
      <c r="C9" s="59">
        <f t="shared" si="5"/>
        <v>39091</v>
      </c>
      <c r="D9" s="59">
        <f t="shared" si="5"/>
        <v>39092</v>
      </c>
      <c r="E9" s="59">
        <f t="shared" si="5"/>
        <v>39093</v>
      </c>
      <c r="F9" s="59">
        <f t="shared" si="5"/>
        <v>39094</v>
      </c>
      <c r="G9" s="58">
        <f t="shared" si="5"/>
        <v>39095</v>
      </c>
      <c r="I9" s="58">
        <f>O8+1</f>
        <v>39117</v>
      </c>
      <c r="J9" s="59">
        <f aca="true" t="shared" si="6" ref="J9:O9">I9+1</f>
        <v>39118</v>
      </c>
      <c r="K9" s="59">
        <f t="shared" si="6"/>
        <v>39119</v>
      </c>
      <c r="L9" s="59">
        <f t="shared" si="6"/>
        <v>39120</v>
      </c>
      <c r="M9" s="59">
        <f t="shared" si="6"/>
        <v>39121</v>
      </c>
      <c r="N9" s="59">
        <f t="shared" si="6"/>
        <v>39122</v>
      </c>
      <c r="O9" s="58">
        <f t="shared" si="6"/>
        <v>39123</v>
      </c>
      <c r="Q9" s="58">
        <f>W8+1</f>
        <v>39145</v>
      </c>
      <c r="R9" s="59">
        <f aca="true" t="shared" si="7" ref="R9:W9">Q9+1</f>
        <v>39146</v>
      </c>
      <c r="S9" s="59">
        <f t="shared" si="7"/>
        <v>39147</v>
      </c>
      <c r="T9" s="59">
        <f t="shared" si="7"/>
        <v>39148</v>
      </c>
      <c r="U9" s="59">
        <f t="shared" si="7"/>
        <v>39149</v>
      </c>
      <c r="V9" s="59">
        <f t="shared" si="7"/>
        <v>39150</v>
      </c>
      <c r="W9" s="58">
        <f t="shared" si="7"/>
        <v>39151</v>
      </c>
    </row>
    <row r="10" spans="1:23" ht="12.75">
      <c r="A10" s="58">
        <f>G9+1</f>
        <v>39096</v>
      </c>
      <c r="B10" s="59">
        <f t="shared" si="5"/>
        <v>39097</v>
      </c>
      <c r="C10" s="59">
        <f t="shared" si="5"/>
        <v>39098</v>
      </c>
      <c r="D10" s="59">
        <f t="shared" si="5"/>
        <v>39099</v>
      </c>
      <c r="E10" s="59">
        <f t="shared" si="5"/>
        <v>39100</v>
      </c>
      <c r="F10" s="59">
        <f t="shared" si="5"/>
        <v>39101</v>
      </c>
      <c r="G10" s="58">
        <f t="shared" si="5"/>
        <v>39102</v>
      </c>
      <c r="I10" s="58">
        <f>O9+1</f>
        <v>39124</v>
      </c>
      <c r="J10" s="59">
        <f aca="true" t="shared" si="8" ref="J10:O10">I10+1</f>
        <v>39125</v>
      </c>
      <c r="K10" s="59">
        <f t="shared" si="8"/>
        <v>39126</v>
      </c>
      <c r="L10" s="59">
        <f t="shared" si="8"/>
        <v>39127</v>
      </c>
      <c r="M10" s="59">
        <f t="shared" si="8"/>
        <v>39128</v>
      </c>
      <c r="N10" s="59">
        <f t="shared" si="8"/>
        <v>39129</v>
      </c>
      <c r="O10" s="58">
        <f t="shared" si="8"/>
        <v>39130</v>
      </c>
      <c r="Q10" s="58">
        <f>W9+1</f>
        <v>39152</v>
      </c>
      <c r="R10" s="59">
        <f aca="true" t="shared" si="9" ref="R10:W10">Q10+1</f>
        <v>39153</v>
      </c>
      <c r="S10" s="59">
        <f t="shared" si="9"/>
        <v>39154</v>
      </c>
      <c r="T10" s="59">
        <f t="shared" si="9"/>
        <v>39155</v>
      </c>
      <c r="U10" s="59">
        <f t="shared" si="9"/>
        <v>39156</v>
      </c>
      <c r="V10" s="59">
        <f t="shared" si="9"/>
        <v>39157</v>
      </c>
      <c r="W10" s="58">
        <f t="shared" si="9"/>
        <v>39158</v>
      </c>
    </row>
    <row r="11" spans="1:23" ht="12.75">
      <c r="A11" s="58">
        <f>G10+1</f>
        <v>39103</v>
      </c>
      <c r="B11" s="59">
        <f t="shared" si="5"/>
        <v>39104</v>
      </c>
      <c r="C11" s="59">
        <f t="shared" si="5"/>
        <v>39105</v>
      </c>
      <c r="D11" s="59">
        <f t="shared" si="5"/>
        <v>39106</v>
      </c>
      <c r="E11" s="59">
        <f t="shared" si="5"/>
        <v>39107</v>
      </c>
      <c r="F11" s="59">
        <f t="shared" si="5"/>
        <v>39108</v>
      </c>
      <c r="G11" s="58">
        <f t="shared" si="5"/>
        <v>39109</v>
      </c>
      <c r="I11" s="58">
        <f>O10+1</f>
        <v>39131</v>
      </c>
      <c r="J11" s="59">
        <f aca="true" t="shared" si="10" ref="J11:O11">I11+1</f>
        <v>39132</v>
      </c>
      <c r="K11" s="59">
        <f t="shared" si="10"/>
        <v>39133</v>
      </c>
      <c r="L11" s="59">
        <f t="shared" si="10"/>
        <v>39134</v>
      </c>
      <c r="M11" s="59">
        <f t="shared" si="10"/>
        <v>39135</v>
      </c>
      <c r="N11" s="59">
        <f t="shared" si="10"/>
        <v>39136</v>
      </c>
      <c r="O11" s="58">
        <f t="shared" si="10"/>
        <v>39137</v>
      </c>
      <c r="Q11" s="58">
        <f>W10+1</f>
        <v>39159</v>
      </c>
      <c r="R11" s="59">
        <f aca="true" t="shared" si="11" ref="R11:W11">Q11+1</f>
        <v>39160</v>
      </c>
      <c r="S11" s="59">
        <f t="shared" si="11"/>
        <v>39161</v>
      </c>
      <c r="T11" s="59">
        <f t="shared" si="11"/>
        <v>39162</v>
      </c>
      <c r="U11" s="59">
        <f t="shared" si="11"/>
        <v>39163</v>
      </c>
      <c r="V11" s="59">
        <f t="shared" si="11"/>
        <v>39164</v>
      </c>
      <c r="W11" s="58">
        <f t="shared" si="11"/>
        <v>39165</v>
      </c>
    </row>
    <row r="12" spans="1:23" ht="12.75">
      <c r="A12" s="58">
        <f>IF(MONTH(G11+1)=MONTH(Jan1),G11+1,0)</f>
        <v>39110</v>
      </c>
      <c r="B12" s="59">
        <f aca="true" t="shared" si="12" ref="B12:G13">IF(A12=0,0,IF(MONTH(A12+1)=MONTH(Jan1),A12+1,0))</f>
        <v>39111</v>
      </c>
      <c r="C12" s="59">
        <f t="shared" si="12"/>
        <v>39112</v>
      </c>
      <c r="D12" s="59">
        <f t="shared" si="12"/>
        <v>39113</v>
      </c>
      <c r="E12" s="59">
        <f t="shared" si="12"/>
        <v>0</v>
      </c>
      <c r="F12" s="59">
        <f t="shared" si="12"/>
        <v>0</v>
      </c>
      <c r="G12" s="58">
        <f t="shared" si="12"/>
        <v>0</v>
      </c>
      <c r="I12" s="58">
        <f>IF(MONTH(O11+1)=MONTH(Fev1),O11+1,0)</f>
        <v>39138</v>
      </c>
      <c r="J12" s="59">
        <f aca="true" t="shared" si="13" ref="J12:O13">IF(I12=0,0,IF(MONTH(I12+1)=MONTH(Fev1),I12+1,0))</f>
        <v>39139</v>
      </c>
      <c r="K12" s="59">
        <f t="shared" si="13"/>
        <v>39140</v>
      </c>
      <c r="L12" s="59">
        <f t="shared" si="13"/>
        <v>39141</v>
      </c>
      <c r="M12" s="59">
        <f t="shared" si="13"/>
        <v>0</v>
      </c>
      <c r="N12" s="59">
        <f t="shared" si="13"/>
        <v>0</v>
      </c>
      <c r="O12" s="58">
        <f t="shared" si="13"/>
        <v>0</v>
      </c>
      <c r="Q12" s="58">
        <f>IF(MONTH(W11+1)=MONTH(Mar1),W11+1,0)</f>
        <v>39166</v>
      </c>
      <c r="R12" s="59">
        <f aca="true" t="shared" si="14" ref="R12:W13">IF(Q12=0,0,IF(MONTH(Q12+1)=MONTH(Mar1),Q12+1,0))</f>
        <v>39167</v>
      </c>
      <c r="S12" s="59">
        <f t="shared" si="14"/>
        <v>39168</v>
      </c>
      <c r="T12" s="59">
        <f t="shared" si="14"/>
        <v>39169</v>
      </c>
      <c r="U12" s="59">
        <f t="shared" si="14"/>
        <v>39170</v>
      </c>
      <c r="V12" s="59">
        <f t="shared" si="14"/>
        <v>39171</v>
      </c>
      <c r="W12" s="58">
        <f t="shared" si="14"/>
        <v>39172</v>
      </c>
    </row>
    <row r="13" spans="1:23" ht="12.75">
      <c r="A13" s="58">
        <f>IF(G12=0,0,IF(MONTH(G12+1)=MONTH(Jan1),G12+1,0))</f>
        <v>0</v>
      </c>
      <c r="B13" s="59">
        <f t="shared" si="12"/>
        <v>0</v>
      </c>
      <c r="C13" s="59">
        <f t="shared" si="12"/>
        <v>0</v>
      </c>
      <c r="D13" s="59">
        <f t="shared" si="12"/>
        <v>0</v>
      </c>
      <c r="E13" s="59">
        <f t="shared" si="12"/>
        <v>0</v>
      </c>
      <c r="F13" s="59">
        <f t="shared" si="12"/>
        <v>0</v>
      </c>
      <c r="G13" s="58">
        <f t="shared" si="12"/>
        <v>0</v>
      </c>
      <c r="I13" s="58">
        <f>IF(O12=0,0,IF(MONTH(O12+1)=MONTH(Fev1),O12+1,0))</f>
        <v>0</v>
      </c>
      <c r="J13" s="59">
        <f t="shared" si="13"/>
        <v>0</v>
      </c>
      <c r="K13" s="59">
        <f t="shared" si="13"/>
        <v>0</v>
      </c>
      <c r="L13" s="59">
        <f t="shared" si="13"/>
        <v>0</v>
      </c>
      <c r="M13" s="59">
        <f t="shared" si="13"/>
        <v>0</v>
      </c>
      <c r="N13" s="59">
        <f t="shared" si="13"/>
        <v>0</v>
      </c>
      <c r="O13" s="58">
        <f t="shared" si="13"/>
        <v>0</v>
      </c>
      <c r="Q13" s="58">
        <f>IF(W12=0,0,IF(MONTH(W12+1)=MONTH(Mar1),W12+1,0))</f>
        <v>0</v>
      </c>
      <c r="R13" s="59">
        <f t="shared" si="14"/>
        <v>0</v>
      </c>
      <c r="S13" s="59">
        <f t="shared" si="14"/>
        <v>0</v>
      </c>
      <c r="T13" s="59">
        <f t="shared" si="14"/>
        <v>0</v>
      </c>
      <c r="U13" s="59">
        <f t="shared" si="14"/>
        <v>0</v>
      </c>
      <c r="V13" s="59">
        <f t="shared" si="14"/>
        <v>0</v>
      </c>
      <c r="W13" s="58">
        <f t="shared" si="14"/>
        <v>0</v>
      </c>
    </row>
    <row r="15" spans="1:23" ht="12.75">
      <c r="A15" s="7">
        <f>DATE(Ano,4,1)</f>
        <v>39173</v>
      </c>
      <c r="B15" s="5"/>
      <c r="C15" s="5"/>
      <c r="D15" s="5"/>
      <c r="E15" s="5"/>
      <c r="F15" s="5"/>
      <c r="G15" s="6"/>
      <c r="I15" s="7">
        <f>DATE(Ano,5,1)</f>
        <v>39203</v>
      </c>
      <c r="J15" s="5"/>
      <c r="K15" s="5"/>
      <c r="L15" s="5"/>
      <c r="M15" s="5"/>
      <c r="N15" s="5"/>
      <c r="O15" s="6"/>
      <c r="Q15" s="7">
        <f>DATE(Ano,6,1)</f>
        <v>39234</v>
      </c>
      <c r="R15" s="5"/>
      <c r="S15" s="5"/>
      <c r="T15" s="5"/>
      <c r="U15" s="5"/>
      <c r="V15" s="5"/>
      <c r="W15" s="6"/>
    </row>
    <row r="16" spans="1:23" ht="12.75">
      <c r="A16" s="2" t="str">
        <f aca="true" t="shared" si="15" ref="A16:G16">A7</f>
        <v>D</v>
      </c>
      <c r="B16" s="3" t="str">
        <f t="shared" si="15"/>
        <v>S</v>
      </c>
      <c r="C16" s="3" t="str">
        <f t="shared" si="15"/>
        <v>T</v>
      </c>
      <c r="D16" s="3" t="str">
        <f t="shared" si="15"/>
        <v>Q</v>
      </c>
      <c r="E16" s="3" t="str">
        <f t="shared" si="15"/>
        <v>Q</v>
      </c>
      <c r="F16" s="3" t="str">
        <f t="shared" si="15"/>
        <v>S</v>
      </c>
      <c r="G16" s="4" t="str">
        <f t="shared" si="15"/>
        <v>S</v>
      </c>
      <c r="I16" s="2" t="str">
        <f aca="true" t="shared" si="16" ref="I16:O16">A16</f>
        <v>D</v>
      </c>
      <c r="J16" s="3" t="str">
        <f t="shared" si="16"/>
        <v>S</v>
      </c>
      <c r="K16" s="3" t="str">
        <f t="shared" si="16"/>
        <v>T</v>
      </c>
      <c r="L16" s="3" t="str">
        <f t="shared" si="16"/>
        <v>Q</v>
      </c>
      <c r="M16" s="3" t="str">
        <f t="shared" si="16"/>
        <v>Q</v>
      </c>
      <c r="N16" s="3" t="str">
        <f t="shared" si="16"/>
        <v>S</v>
      </c>
      <c r="O16" s="4" t="str">
        <f t="shared" si="16"/>
        <v>S</v>
      </c>
      <c r="Q16" s="2" t="str">
        <f aca="true" t="shared" si="17" ref="Q16:W16">I16</f>
        <v>D</v>
      </c>
      <c r="R16" s="3" t="str">
        <f t="shared" si="17"/>
        <v>S</v>
      </c>
      <c r="S16" s="3" t="str">
        <f t="shared" si="17"/>
        <v>T</v>
      </c>
      <c r="T16" s="3" t="str">
        <f t="shared" si="17"/>
        <v>Q</v>
      </c>
      <c r="U16" s="3" t="str">
        <f t="shared" si="17"/>
        <v>Q</v>
      </c>
      <c r="V16" s="3" t="str">
        <f t="shared" si="17"/>
        <v>S</v>
      </c>
      <c r="W16" s="4" t="str">
        <f t="shared" si="17"/>
        <v>S</v>
      </c>
    </row>
    <row r="17" spans="1:23" ht="12.75">
      <c r="A17" s="58">
        <f>IF(WEEKDAY(Abr1)=MOD(COLUMN(),8),Abr1,0)</f>
        <v>39173</v>
      </c>
      <c r="B17" s="59">
        <f aca="true" t="shared" si="18" ref="B17:G17">IF(A17&gt;0,A17+1,IF(WEEKDAY(Abr1)=MOD(COLUMN(),8),Abr1,0))</f>
        <v>39174</v>
      </c>
      <c r="C17" s="59">
        <f t="shared" si="18"/>
        <v>39175</v>
      </c>
      <c r="D17" s="59">
        <f t="shared" si="18"/>
        <v>39176</v>
      </c>
      <c r="E17" s="59">
        <f t="shared" si="18"/>
        <v>39177</v>
      </c>
      <c r="F17" s="59">
        <f t="shared" si="18"/>
        <v>39178</v>
      </c>
      <c r="G17" s="58">
        <f t="shared" si="18"/>
        <v>39179</v>
      </c>
      <c r="I17" s="58">
        <f>IF(WEEKDAY(Mai1)=MOD(COLUMN(),8),Mai1,0)</f>
        <v>0</v>
      </c>
      <c r="J17" s="59">
        <f aca="true" t="shared" si="19" ref="J17:O17">IF(I17&gt;0,I17+1,IF(WEEKDAY(Mai1)=MOD(COLUMN(),8),Mai1,0))</f>
        <v>0</v>
      </c>
      <c r="K17" s="59">
        <f t="shared" si="19"/>
        <v>39203</v>
      </c>
      <c r="L17" s="59">
        <f t="shared" si="19"/>
        <v>39204</v>
      </c>
      <c r="M17" s="59">
        <f t="shared" si="19"/>
        <v>39205</v>
      </c>
      <c r="N17" s="59">
        <f t="shared" si="19"/>
        <v>39206</v>
      </c>
      <c r="O17" s="58">
        <f t="shared" si="19"/>
        <v>39207</v>
      </c>
      <c r="Q17" s="58">
        <f>IF(WEEKDAY(Jun1)=MOD(COLUMN(),8),Jun1,0)</f>
        <v>0</v>
      </c>
      <c r="R17" s="59">
        <f aca="true" t="shared" si="20" ref="R17:W17">IF(Q17&gt;0,Q17+1,IF(WEEKDAY(Jun1)=MOD(COLUMN(),8),Jun1,0))</f>
        <v>0</v>
      </c>
      <c r="S17" s="59">
        <f t="shared" si="20"/>
        <v>0</v>
      </c>
      <c r="T17" s="59">
        <f t="shared" si="20"/>
        <v>0</v>
      </c>
      <c r="U17" s="59">
        <f t="shared" si="20"/>
        <v>0</v>
      </c>
      <c r="V17" s="59">
        <f t="shared" si="20"/>
        <v>39234</v>
      </c>
      <c r="W17" s="58">
        <f t="shared" si="20"/>
        <v>39235</v>
      </c>
    </row>
    <row r="18" spans="1:23" ht="12.75">
      <c r="A18" s="58">
        <f>G17+1</f>
        <v>39180</v>
      </c>
      <c r="B18" s="59">
        <f aca="true" t="shared" si="21" ref="B18:G18">A18+1</f>
        <v>39181</v>
      </c>
      <c r="C18" s="59">
        <f t="shared" si="21"/>
        <v>39182</v>
      </c>
      <c r="D18" s="59">
        <f t="shared" si="21"/>
        <v>39183</v>
      </c>
      <c r="E18" s="59">
        <f t="shared" si="21"/>
        <v>39184</v>
      </c>
      <c r="F18" s="59">
        <f t="shared" si="21"/>
        <v>39185</v>
      </c>
      <c r="G18" s="58">
        <f t="shared" si="21"/>
        <v>39186</v>
      </c>
      <c r="I18" s="58">
        <f>O17+1</f>
        <v>39208</v>
      </c>
      <c r="J18" s="59">
        <f aca="true" t="shared" si="22" ref="J18:O18">I18+1</f>
        <v>39209</v>
      </c>
      <c r="K18" s="59">
        <f t="shared" si="22"/>
        <v>39210</v>
      </c>
      <c r="L18" s="59">
        <f t="shared" si="22"/>
        <v>39211</v>
      </c>
      <c r="M18" s="59">
        <f t="shared" si="22"/>
        <v>39212</v>
      </c>
      <c r="N18" s="59">
        <f t="shared" si="22"/>
        <v>39213</v>
      </c>
      <c r="O18" s="58">
        <f t="shared" si="22"/>
        <v>39214</v>
      </c>
      <c r="Q18" s="58">
        <f>W17+1</f>
        <v>39236</v>
      </c>
      <c r="R18" s="59">
        <f aca="true" t="shared" si="23" ref="R18:W18">Q18+1</f>
        <v>39237</v>
      </c>
      <c r="S18" s="59">
        <f t="shared" si="23"/>
        <v>39238</v>
      </c>
      <c r="T18" s="59">
        <f t="shared" si="23"/>
        <v>39239</v>
      </c>
      <c r="U18" s="59">
        <f t="shared" si="23"/>
        <v>39240</v>
      </c>
      <c r="V18" s="59">
        <f t="shared" si="23"/>
        <v>39241</v>
      </c>
      <c r="W18" s="58">
        <f t="shared" si="23"/>
        <v>39242</v>
      </c>
    </row>
    <row r="19" spans="1:23" ht="12.75">
      <c r="A19" s="58">
        <f>G18+1</f>
        <v>39187</v>
      </c>
      <c r="B19" s="59">
        <f aca="true" t="shared" si="24" ref="B19:G19">A19+1</f>
        <v>39188</v>
      </c>
      <c r="C19" s="59">
        <f t="shared" si="24"/>
        <v>39189</v>
      </c>
      <c r="D19" s="59">
        <f t="shared" si="24"/>
        <v>39190</v>
      </c>
      <c r="E19" s="59">
        <f t="shared" si="24"/>
        <v>39191</v>
      </c>
      <c r="F19" s="59">
        <f t="shared" si="24"/>
        <v>39192</v>
      </c>
      <c r="G19" s="58">
        <f t="shared" si="24"/>
        <v>39193</v>
      </c>
      <c r="I19" s="58">
        <f>O18+1</f>
        <v>39215</v>
      </c>
      <c r="J19" s="59">
        <f aca="true" t="shared" si="25" ref="J19:O19">I19+1</f>
        <v>39216</v>
      </c>
      <c r="K19" s="59">
        <f t="shared" si="25"/>
        <v>39217</v>
      </c>
      <c r="L19" s="59">
        <f t="shared" si="25"/>
        <v>39218</v>
      </c>
      <c r="M19" s="59">
        <f t="shared" si="25"/>
        <v>39219</v>
      </c>
      <c r="N19" s="59">
        <f t="shared" si="25"/>
        <v>39220</v>
      </c>
      <c r="O19" s="58">
        <f t="shared" si="25"/>
        <v>39221</v>
      </c>
      <c r="Q19" s="58">
        <f>W18+1</f>
        <v>39243</v>
      </c>
      <c r="R19" s="59">
        <f aca="true" t="shared" si="26" ref="R19:W19">Q19+1</f>
        <v>39244</v>
      </c>
      <c r="S19" s="59">
        <f t="shared" si="26"/>
        <v>39245</v>
      </c>
      <c r="T19" s="59">
        <f t="shared" si="26"/>
        <v>39246</v>
      </c>
      <c r="U19" s="59">
        <f t="shared" si="26"/>
        <v>39247</v>
      </c>
      <c r="V19" s="59">
        <f t="shared" si="26"/>
        <v>39248</v>
      </c>
      <c r="W19" s="58">
        <f t="shared" si="26"/>
        <v>39249</v>
      </c>
    </row>
    <row r="20" spans="1:23" ht="12.75">
      <c r="A20" s="58">
        <f>G19+1</f>
        <v>39194</v>
      </c>
      <c r="B20" s="59">
        <f aca="true" t="shared" si="27" ref="B20:G20">A20+1</f>
        <v>39195</v>
      </c>
      <c r="C20" s="59">
        <f t="shared" si="27"/>
        <v>39196</v>
      </c>
      <c r="D20" s="59">
        <f t="shared" si="27"/>
        <v>39197</v>
      </c>
      <c r="E20" s="59">
        <f t="shared" si="27"/>
        <v>39198</v>
      </c>
      <c r="F20" s="59">
        <f t="shared" si="27"/>
        <v>39199</v>
      </c>
      <c r="G20" s="58">
        <f t="shared" si="27"/>
        <v>39200</v>
      </c>
      <c r="I20" s="58">
        <f>O19+1</f>
        <v>39222</v>
      </c>
      <c r="J20" s="59">
        <f aca="true" t="shared" si="28" ref="J20:O20">I20+1</f>
        <v>39223</v>
      </c>
      <c r="K20" s="59">
        <f t="shared" si="28"/>
        <v>39224</v>
      </c>
      <c r="L20" s="59">
        <f t="shared" si="28"/>
        <v>39225</v>
      </c>
      <c r="M20" s="59">
        <f t="shared" si="28"/>
        <v>39226</v>
      </c>
      <c r="N20" s="59">
        <f t="shared" si="28"/>
        <v>39227</v>
      </c>
      <c r="O20" s="58">
        <f t="shared" si="28"/>
        <v>39228</v>
      </c>
      <c r="Q20" s="58">
        <f>W19+1</f>
        <v>39250</v>
      </c>
      <c r="R20" s="59">
        <f aca="true" t="shared" si="29" ref="R20:W20">Q20+1</f>
        <v>39251</v>
      </c>
      <c r="S20" s="59">
        <f t="shared" si="29"/>
        <v>39252</v>
      </c>
      <c r="T20" s="59">
        <f t="shared" si="29"/>
        <v>39253</v>
      </c>
      <c r="U20" s="59">
        <f t="shared" si="29"/>
        <v>39254</v>
      </c>
      <c r="V20" s="59">
        <f t="shared" si="29"/>
        <v>39255</v>
      </c>
      <c r="W20" s="58">
        <f t="shared" si="29"/>
        <v>39256</v>
      </c>
    </row>
    <row r="21" spans="1:23" ht="12.75">
      <c r="A21" s="58">
        <f>IF(MONTH(G20+1)=MONTH(Abr1),G20+1,0)</f>
        <v>39201</v>
      </c>
      <c r="B21" s="59">
        <f aca="true" t="shared" si="30" ref="B21:G22">IF(A21=0,0,IF(MONTH(A21+1)=MONTH(Abr1),A21+1,0))</f>
        <v>39202</v>
      </c>
      <c r="C21" s="59">
        <f t="shared" si="30"/>
        <v>0</v>
      </c>
      <c r="D21" s="59">
        <f t="shared" si="30"/>
        <v>0</v>
      </c>
      <c r="E21" s="59">
        <f t="shared" si="30"/>
        <v>0</v>
      </c>
      <c r="F21" s="59">
        <f t="shared" si="30"/>
        <v>0</v>
      </c>
      <c r="G21" s="58">
        <f t="shared" si="30"/>
        <v>0</v>
      </c>
      <c r="I21" s="58">
        <f>IF(MONTH(O20+1)=MONTH(Mai1),O20+1,0)</f>
        <v>39229</v>
      </c>
      <c r="J21" s="59">
        <f aca="true" t="shared" si="31" ref="J21:O22">IF(I21=0,0,IF(MONTH(I21+1)=MONTH(Mai1),I21+1,0))</f>
        <v>39230</v>
      </c>
      <c r="K21" s="59">
        <f t="shared" si="31"/>
        <v>39231</v>
      </c>
      <c r="L21" s="59">
        <f t="shared" si="31"/>
        <v>39232</v>
      </c>
      <c r="M21" s="59">
        <f t="shared" si="31"/>
        <v>39233</v>
      </c>
      <c r="N21" s="59">
        <f t="shared" si="31"/>
        <v>0</v>
      </c>
      <c r="O21" s="58">
        <f t="shared" si="31"/>
        <v>0</v>
      </c>
      <c r="Q21" s="58">
        <f>IF(MONTH(W20+1)=MONTH(Jun1),W20+1,0)</f>
        <v>39257</v>
      </c>
      <c r="R21" s="59">
        <f aca="true" t="shared" si="32" ref="R21:W22">IF(Q21=0,0,IF(MONTH(Q21+1)=MONTH(Jun1),Q21+1,0))</f>
        <v>39258</v>
      </c>
      <c r="S21" s="59">
        <f t="shared" si="32"/>
        <v>39259</v>
      </c>
      <c r="T21" s="59">
        <f t="shared" si="32"/>
        <v>39260</v>
      </c>
      <c r="U21" s="59">
        <f t="shared" si="32"/>
        <v>39261</v>
      </c>
      <c r="V21" s="59">
        <f t="shared" si="32"/>
        <v>39262</v>
      </c>
      <c r="W21" s="58">
        <f t="shared" si="32"/>
        <v>39263</v>
      </c>
    </row>
    <row r="22" spans="1:23" ht="12.75">
      <c r="A22" s="58">
        <f>IF(G21=0,0,IF(MONTH(G21+1)=MONTH(Abr1),G21+1,0))</f>
        <v>0</v>
      </c>
      <c r="B22" s="59">
        <f t="shared" si="30"/>
        <v>0</v>
      </c>
      <c r="C22" s="59">
        <f t="shared" si="30"/>
        <v>0</v>
      </c>
      <c r="D22" s="59">
        <f t="shared" si="30"/>
        <v>0</v>
      </c>
      <c r="E22" s="59">
        <f t="shared" si="30"/>
        <v>0</v>
      </c>
      <c r="F22" s="59">
        <f t="shared" si="30"/>
        <v>0</v>
      </c>
      <c r="G22" s="58">
        <f t="shared" si="30"/>
        <v>0</v>
      </c>
      <c r="I22" s="58">
        <f>IF(O21=0,0,IF(MONTH(O21+1)=MONTH(Mai1),O21+1,0))</f>
        <v>0</v>
      </c>
      <c r="J22" s="59">
        <f t="shared" si="31"/>
        <v>0</v>
      </c>
      <c r="K22" s="59">
        <f t="shared" si="31"/>
        <v>0</v>
      </c>
      <c r="L22" s="59">
        <f t="shared" si="31"/>
        <v>0</v>
      </c>
      <c r="M22" s="59">
        <f t="shared" si="31"/>
        <v>0</v>
      </c>
      <c r="N22" s="59">
        <f t="shared" si="31"/>
        <v>0</v>
      </c>
      <c r="O22" s="58">
        <f t="shared" si="31"/>
        <v>0</v>
      </c>
      <c r="Q22" s="58">
        <f>IF(W21=0,0,IF(MONTH(W21+1)=MONTH(Jun1),W21+1,0))</f>
        <v>0</v>
      </c>
      <c r="R22" s="59">
        <f t="shared" si="32"/>
        <v>0</v>
      </c>
      <c r="S22" s="59">
        <f t="shared" si="32"/>
        <v>0</v>
      </c>
      <c r="T22" s="59">
        <f t="shared" si="32"/>
        <v>0</v>
      </c>
      <c r="U22" s="59">
        <f t="shared" si="32"/>
        <v>0</v>
      </c>
      <c r="V22" s="59">
        <f t="shared" si="32"/>
        <v>0</v>
      </c>
      <c r="W22" s="58">
        <f t="shared" si="32"/>
        <v>0</v>
      </c>
    </row>
    <row r="24" spans="1:23" ht="12.75">
      <c r="A24" s="7">
        <f>DATE(Ano,7,1)</f>
        <v>39264</v>
      </c>
      <c r="B24" s="5"/>
      <c r="C24" s="5"/>
      <c r="D24" s="5"/>
      <c r="E24" s="5"/>
      <c r="F24" s="5"/>
      <c r="G24" s="6"/>
      <c r="I24" s="7">
        <f>DATE(Ano,8,1)</f>
        <v>39295</v>
      </c>
      <c r="J24" s="5"/>
      <c r="K24" s="5"/>
      <c r="L24" s="5"/>
      <c r="M24" s="5"/>
      <c r="N24" s="5"/>
      <c r="O24" s="6"/>
      <c r="Q24" s="7">
        <f>DATE(Ano,9,1)</f>
        <v>39326</v>
      </c>
      <c r="R24" s="5"/>
      <c r="S24" s="5"/>
      <c r="T24" s="5"/>
      <c r="U24" s="5"/>
      <c r="V24" s="5"/>
      <c r="W24" s="6"/>
    </row>
    <row r="25" spans="1:23" ht="12.75">
      <c r="A25" s="2" t="str">
        <f aca="true" t="shared" si="33" ref="A25:G25">A16</f>
        <v>D</v>
      </c>
      <c r="B25" s="3" t="str">
        <f t="shared" si="33"/>
        <v>S</v>
      </c>
      <c r="C25" s="3" t="str">
        <f t="shared" si="33"/>
        <v>T</v>
      </c>
      <c r="D25" s="3" t="str">
        <f t="shared" si="33"/>
        <v>Q</v>
      </c>
      <c r="E25" s="3" t="str">
        <f t="shared" si="33"/>
        <v>Q</v>
      </c>
      <c r="F25" s="3" t="str">
        <f t="shared" si="33"/>
        <v>S</v>
      </c>
      <c r="G25" s="4" t="str">
        <f t="shared" si="33"/>
        <v>S</v>
      </c>
      <c r="I25" s="2" t="str">
        <f aca="true" t="shared" si="34" ref="I25:O25">A25</f>
        <v>D</v>
      </c>
      <c r="J25" s="3" t="str">
        <f t="shared" si="34"/>
        <v>S</v>
      </c>
      <c r="K25" s="3" t="str">
        <f t="shared" si="34"/>
        <v>T</v>
      </c>
      <c r="L25" s="3" t="str">
        <f t="shared" si="34"/>
        <v>Q</v>
      </c>
      <c r="M25" s="3" t="str">
        <f t="shared" si="34"/>
        <v>Q</v>
      </c>
      <c r="N25" s="3" t="str">
        <f t="shared" si="34"/>
        <v>S</v>
      </c>
      <c r="O25" s="4" t="str">
        <f t="shared" si="34"/>
        <v>S</v>
      </c>
      <c r="Q25" s="2" t="str">
        <f aca="true" t="shared" si="35" ref="Q25:W25">I25</f>
        <v>D</v>
      </c>
      <c r="R25" s="3" t="str">
        <f t="shared" si="35"/>
        <v>S</v>
      </c>
      <c r="S25" s="3" t="str">
        <f t="shared" si="35"/>
        <v>T</v>
      </c>
      <c r="T25" s="3" t="str">
        <f t="shared" si="35"/>
        <v>Q</v>
      </c>
      <c r="U25" s="3" t="str">
        <f t="shared" si="35"/>
        <v>Q</v>
      </c>
      <c r="V25" s="3" t="str">
        <f t="shared" si="35"/>
        <v>S</v>
      </c>
      <c r="W25" s="4" t="str">
        <f t="shared" si="35"/>
        <v>S</v>
      </c>
    </row>
    <row r="26" spans="1:23" ht="12.75">
      <c r="A26" s="58">
        <f>IF(WEEKDAY(Jul1)=MOD(COLUMN(),8),Jul1,0)</f>
        <v>39264</v>
      </c>
      <c r="B26" s="59">
        <f aca="true" t="shared" si="36" ref="B26:G26">IF(A26&gt;0,A26+1,IF(WEEKDAY(Jul1)=MOD(COLUMN(),8),Jul1,0))</f>
        <v>39265</v>
      </c>
      <c r="C26" s="59">
        <f t="shared" si="36"/>
        <v>39266</v>
      </c>
      <c r="D26" s="59">
        <f t="shared" si="36"/>
        <v>39267</v>
      </c>
      <c r="E26" s="59">
        <f t="shared" si="36"/>
        <v>39268</v>
      </c>
      <c r="F26" s="59">
        <f t="shared" si="36"/>
        <v>39269</v>
      </c>
      <c r="G26" s="58">
        <f t="shared" si="36"/>
        <v>39270</v>
      </c>
      <c r="I26" s="58">
        <f>IF(WEEKDAY(Ago1)=MOD(COLUMN(),8),Ago1,0)</f>
        <v>0</v>
      </c>
      <c r="J26" s="59">
        <f aca="true" t="shared" si="37" ref="J26:O26">IF(I26&gt;0,I26+1,IF(WEEKDAY(Ago1)=MOD(COLUMN(),8),Ago1,0))</f>
        <v>0</v>
      </c>
      <c r="K26" s="59">
        <f t="shared" si="37"/>
        <v>0</v>
      </c>
      <c r="L26" s="59">
        <f t="shared" si="37"/>
        <v>39295</v>
      </c>
      <c r="M26" s="59">
        <f t="shared" si="37"/>
        <v>39296</v>
      </c>
      <c r="N26" s="59">
        <f t="shared" si="37"/>
        <v>39297</v>
      </c>
      <c r="O26" s="58">
        <f t="shared" si="37"/>
        <v>39298</v>
      </c>
      <c r="Q26" s="58">
        <f>IF(WEEKDAY(Set1)=MOD(COLUMN(),8),Set1,0)</f>
        <v>0</v>
      </c>
      <c r="R26" s="59">
        <f aca="true" t="shared" si="38" ref="R26:W26">IF(Q26&gt;0,Q26+1,IF(WEEKDAY(Set1)=MOD(COLUMN(),8),Set1,0))</f>
        <v>0</v>
      </c>
      <c r="S26" s="59">
        <f t="shared" si="38"/>
        <v>0</v>
      </c>
      <c r="T26" s="59">
        <f t="shared" si="38"/>
        <v>0</v>
      </c>
      <c r="U26" s="59">
        <f t="shared" si="38"/>
        <v>0</v>
      </c>
      <c r="V26" s="59">
        <f t="shared" si="38"/>
        <v>0</v>
      </c>
      <c r="W26" s="58">
        <f t="shared" si="38"/>
        <v>39326</v>
      </c>
    </row>
    <row r="27" spans="1:23" ht="12.75">
      <c r="A27" s="58">
        <f>G26+1</f>
        <v>39271</v>
      </c>
      <c r="B27" s="59">
        <f aca="true" t="shared" si="39" ref="B27:G27">A27+1</f>
        <v>39272</v>
      </c>
      <c r="C27" s="59">
        <f t="shared" si="39"/>
        <v>39273</v>
      </c>
      <c r="D27" s="59">
        <f t="shared" si="39"/>
        <v>39274</v>
      </c>
      <c r="E27" s="59">
        <f t="shared" si="39"/>
        <v>39275</v>
      </c>
      <c r="F27" s="59">
        <f t="shared" si="39"/>
        <v>39276</v>
      </c>
      <c r="G27" s="58">
        <f t="shared" si="39"/>
        <v>39277</v>
      </c>
      <c r="I27" s="58">
        <f>O26+1</f>
        <v>39299</v>
      </c>
      <c r="J27" s="59">
        <f aca="true" t="shared" si="40" ref="J27:O27">I27+1</f>
        <v>39300</v>
      </c>
      <c r="K27" s="59">
        <f t="shared" si="40"/>
        <v>39301</v>
      </c>
      <c r="L27" s="59">
        <f t="shared" si="40"/>
        <v>39302</v>
      </c>
      <c r="M27" s="59">
        <f t="shared" si="40"/>
        <v>39303</v>
      </c>
      <c r="N27" s="59">
        <f t="shared" si="40"/>
        <v>39304</v>
      </c>
      <c r="O27" s="58">
        <f t="shared" si="40"/>
        <v>39305</v>
      </c>
      <c r="Q27" s="58">
        <f>W26+1</f>
        <v>39327</v>
      </c>
      <c r="R27" s="59">
        <f aca="true" t="shared" si="41" ref="R27:W27">Q27+1</f>
        <v>39328</v>
      </c>
      <c r="S27" s="59">
        <f t="shared" si="41"/>
        <v>39329</v>
      </c>
      <c r="T27" s="59">
        <f t="shared" si="41"/>
        <v>39330</v>
      </c>
      <c r="U27" s="59">
        <f t="shared" si="41"/>
        <v>39331</v>
      </c>
      <c r="V27" s="59">
        <f t="shared" si="41"/>
        <v>39332</v>
      </c>
      <c r="W27" s="58">
        <f t="shared" si="41"/>
        <v>39333</v>
      </c>
    </row>
    <row r="28" spans="1:23" ht="12.75">
      <c r="A28" s="58">
        <f>G27+1</f>
        <v>39278</v>
      </c>
      <c r="B28" s="59">
        <f aca="true" t="shared" si="42" ref="B28:G28">A28+1</f>
        <v>39279</v>
      </c>
      <c r="C28" s="59">
        <f t="shared" si="42"/>
        <v>39280</v>
      </c>
      <c r="D28" s="59">
        <f t="shared" si="42"/>
        <v>39281</v>
      </c>
      <c r="E28" s="59">
        <f t="shared" si="42"/>
        <v>39282</v>
      </c>
      <c r="F28" s="59">
        <f t="shared" si="42"/>
        <v>39283</v>
      </c>
      <c r="G28" s="58">
        <f t="shared" si="42"/>
        <v>39284</v>
      </c>
      <c r="I28" s="58">
        <f>O27+1</f>
        <v>39306</v>
      </c>
      <c r="J28" s="59">
        <f aca="true" t="shared" si="43" ref="J28:O28">I28+1</f>
        <v>39307</v>
      </c>
      <c r="K28" s="59">
        <f t="shared" si="43"/>
        <v>39308</v>
      </c>
      <c r="L28" s="59">
        <f t="shared" si="43"/>
        <v>39309</v>
      </c>
      <c r="M28" s="59">
        <f t="shared" si="43"/>
        <v>39310</v>
      </c>
      <c r="N28" s="59">
        <f t="shared" si="43"/>
        <v>39311</v>
      </c>
      <c r="O28" s="58">
        <f t="shared" si="43"/>
        <v>39312</v>
      </c>
      <c r="Q28" s="58">
        <f>W27+1</f>
        <v>39334</v>
      </c>
      <c r="R28" s="59">
        <f aca="true" t="shared" si="44" ref="R28:W28">Q28+1</f>
        <v>39335</v>
      </c>
      <c r="S28" s="59">
        <f t="shared" si="44"/>
        <v>39336</v>
      </c>
      <c r="T28" s="59">
        <f t="shared" si="44"/>
        <v>39337</v>
      </c>
      <c r="U28" s="59">
        <f t="shared" si="44"/>
        <v>39338</v>
      </c>
      <c r="V28" s="59">
        <f t="shared" si="44"/>
        <v>39339</v>
      </c>
      <c r="W28" s="58">
        <f t="shared" si="44"/>
        <v>39340</v>
      </c>
    </row>
    <row r="29" spans="1:23" ht="12.75">
      <c r="A29" s="58">
        <f>G28+1</f>
        <v>39285</v>
      </c>
      <c r="B29" s="59">
        <f aca="true" t="shared" si="45" ref="B29:G29">A29+1</f>
        <v>39286</v>
      </c>
      <c r="C29" s="59">
        <f t="shared" si="45"/>
        <v>39287</v>
      </c>
      <c r="D29" s="59">
        <f t="shared" si="45"/>
        <v>39288</v>
      </c>
      <c r="E29" s="59">
        <f t="shared" si="45"/>
        <v>39289</v>
      </c>
      <c r="F29" s="59">
        <f t="shared" si="45"/>
        <v>39290</v>
      </c>
      <c r="G29" s="58">
        <f t="shared" si="45"/>
        <v>39291</v>
      </c>
      <c r="I29" s="58">
        <f>O28+1</f>
        <v>39313</v>
      </c>
      <c r="J29" s="59">
        <f aca="true" t="shared" si="46" ref="J29:O29">I29+1</f>
        <v>39314</v>
      </c>
      <c r="K29" s="59">
        <f t="shared" si="46"/>
        <v>39315</v>
      </c>
      <c r="L29" s="59">
        <f t="shared" si="46"/>
        <v>39316</v>
      </c>
      <c r="M29" s="59">
        <f t="shared" si="46"/>
        <v>39317</v>
      </c>
      <c r="N29" s="59">
        <f t="shared" si="46"/>
        <v>39318</v>
      </c>
      <c r="O29" s="58">
        <f t="shared" si="46"/>
        <v>39319</v>
      </c>
      <c r="Q29" s="58">
        <f>W28+1</f>
        <v>39341</v>
      </c>
      <c r="R29" s="59">
        <f aca="true" t="shared" si="47" ref="R29:W29">Q29+1</f>
        <v>39342</v>
      </c>
      <c r="S29" s="59">
        <f t="shared" si="47"/>
        <v>39343</v>
      </c>
      <c r="T29" s="59">
        <f t="shared" si="47"/>
        <v>39344</v>
      </c>
      <c r="U29" s="59">
        <f t="shared" si="47"/>
        <v>39345</v>
      </c>
      <c r="V29" s="59">
        <f t="shared" si="47"/>
        <v>39346</v>
      </c>
      <c r="W29" s="58">
        <f t="shared" si="47"/>
        <v>39347</v>
      </c>
    </row>
    <row r="30" spans="1:23" ht="12.75">
      <c r="A30" s="58">
        <f>IF(MONTH(G29+1)=MONTH(Jul1),G29+1,0)</f>
        <v>39292</v>
      </c>
      <c r="B30" s="59">
        <f aca="true" t="shared" si="48" ref="B30:G31">IF(A30=0,0,IF(MONTH(A30+1)=MONTH(Jul1),A30+1,0))</f>
        <v>39293</v>
      </c>
      <c r="C30" s="59">
        <f t="shared" si="48"/>
        <v>39294</v>
      </c>
      <c r="D30" s="59">
        <f t="shared" si="48"/>
        <v>0</v>
      </c>
      <c r="E30" s="59">
        <f t="shared" si="48"/>
        <v>0</v>
      </c>
      <c r="F30" s="59">
        <f t="shared" si="48"/>
        <v>0</v>
      </c>
      <c r="G30" s="58">
        <f t="shared" si="48"/>
        <v>0</v>
      </c>
      <c r="I30" s="58">
        <f>IF(MONTH(O29+1)=MONTH(Ago1),O29+1,0)</f>
        <v>39320</v>
      </c>
      <c r="J30" s="59">
        <f aca="true" t="shared" si="49" ref="J30:O31">IF(I30=0,0,IF(MONTH(I30+1)=MONTH(Ago1),I30+1,0))</f>
        <v>39321</v>
      </c>
      <c r="K30" s="59">
        <f t="shared" si="49"/>
        <v>39322</v>
      </c>
      <c r="L30" s="59">
        <f t="shared" si="49"/>
        <v>39323</v>
      </c>
      <c r="M30" s="59">
        <f t="shared" si="49"/>
        <v>39324</v>
      </c>
      <c r="N30" s="59">
        <f t="shared" si="49"/>
        <v>39325</v>
      </c>
      <c r="O30" s="58">
        <f t="shared" si="49"/>
        <v>0</v>
      </c>
      <c r="Q30" s="58">
        <f>IF(MONTH(W29+1)=MONTH(Set1),W29+1,0)</f>
        <v>39348</v>
      </c>
      <c r="R30" s="59">
        <f aca="true" t="shared" si="50" ref="R30:W31">IF(Q30=0,0,IF(MONTH(Q30+1)=MONTH(Set1),Q30+1,0))</f>
        <v>39349</v>
      </c>
      <c r="S30" s="59">
        <f t="shared" si="50"/>
        <v>39350</v>
      </c>
      <c r="T30" s="59">
        <f t="shared" si="50"/>
        <v>39351</v>
      </c>
      <c r="U30" s="59">
        <f t="shared" si="50"/>
        <v>39352</v>
      </c>
      <c r="V30" s="59">
        <f t="shared" si="50"/>
        <v>39353</v>
      </c>
      <c r="W30" s="58">
        <f t="shared" si="50"/>
        <v>39354</v>
      </c>
    </row>
    <row r="31" spans="1:23" ht="12.75">
      <c r="A31" s="58">
        <f>IF(G30=0,0,IF(MONTH(G30+1)=MONTH(Jul1),G30+1,0))</f>
        <v>0</v>
      </c>
      <c r="B31" s="59">
        <f t="shared" si="48"/>
        <v>0</v>
      </c>
      <c r="C31" s="59">
        <f t="shared" si="48"/>
        <v>0</v>
      </c>
      <c r="D31" s="59">
        <f t="shared" si="48"/>
        <v>0</v>
      </c>
      <c r="E31" s="59">
        <f t="shared" si="48"/>
        <v>0</v>
      </c>
      <c r="F31" s="59">
        <f t="shared" si="48"/>
        <v>0</v>
      </c>
      <c r="G31" s="58">
        <f t="shared" si="48"/>
        <v>0</v>
      </c>
      <c r="I31" s="58">
        <f>IF(O30=0,0,IF(MONTH(O30+1)=MONTH(Ago1),O30+1,0))</f>
        <v>0</v>
      </c>
      <c r="J31" s="59">
        <f t="shared" si="49"/>
        <v>0</v>
      </c>
      <c r="K31" s="59">
        <f t="shared" si="49"/>
        <v>0</v>
      </c>
      <c r="L31" s="59">
        <f t="shared" si="49"/>
        <v>0</v>
      </c>
      <c r="M31" s="59">
        <f t="shared" si="49"/>
        <v>0</v>
      </c>
      <c r="N31" s="59">
        <f t="shared" si="49"/>
        <v>0</v>
      </c>
      <c r="O31" s="58">
        <f t="shared" si="49"/>
        <v>0</v>
      </c>
      <c r="Q31" s="58">
        <f>IF(W30=0,0,IF(MONTH(W30+1)=MONTH(Set1),W30+1,0))</f>
        <v>39355</v>
      </c>
      <c r="R31" s="59">
        <f t="shared" si="50"/>
        <v>0</v>
      </c>
      <c r="S31" s="59">
        <f t="shared" si="50"/>
        <v>0</v>
      </c>
      <c r="T31" s="59">
        <f t="shared" si="50"/>
        <v>0</v>
      </c>
      <c r="U31" s="59">
        <f t="shared" si="50"/>
        <v>0</v>
      </c>
      <c r="V31" s="59">
        <f t="shared" si="50"/>
        <v>0</v>
      </c>
      <c r="W31" s="58">
        <f t="shared" si="50"/>
        <v>0</v>
      </c>
    </row>
    <row r="33" spans="1:23" ht="12.75">
      <c r="A33" s="7">
        <f>DATE(Ano,10,1)</f>
        <v>39356</v>
      </c>
      <c r="B33" s="5"/>
      <c r="C33" s="5"/>
      <c r="D33" s="5"/>
      <c r="E33" s="5"/>
      <c r="F33" s="5"/>
      <c r="G33" s="6"/>
      <c r="I33" s="7">
        <f>DATE(Ano,11,1)</f>
        <v>39387</v>
      </c>
      <c r="J33" s="5"/>
      <c r="K33" s="5"/>
      <c r="L33" s="5"/>
      <c r="M33" s="5"/>
      <c r="N33" s="5"/>
      <c r="O33" s="6"/>
      <c r="Q33" s="7">
        <f>DATE(Ano,12,1)</f>
        <v>39417</v>
      </c>
      <c r="R33" s="5"/>
      <c r="S33" s="5"/>
      <c r="T33" s="5"/>
      <c r="U33" s="5"/>
      <c r="V33" s="5"/>
      <c r="W33" s="6"/>
    </row>
    <row r="34" spans="1:23" ht="12.75">
      <c r="A34" s="2" t="str">
        <f aca="true" t="shared" si="51" ref="A34:G34">A25</f>
        <v>D</v>
      </c>
      <c r="B34" s="3" t="str">
        <f t="shared" si="51"/>
        <v>S</v>
      </c>
      <c r="C34" s="3" t="str">
        <f t="shared" si="51"/>
        <v>T</v>
      </c>
      <c r="D34" s="3" t="str">
        <f t="shared" si="51"/>
        <v>Q</v>
      </c>
      <c r="E34" s="3" t="str">
        <f t="shared" si="51"/>
        <v>Q</v>
      </c>
      <c r="F34" s="3" t="str">
        <f t="shared" si="51"/>
        <v>S</v>
      </c>
      <c r="G34" s="4" t="str">
        <f t="shared" si="51"/>
        <v>S</v>
      </c>
      <c r="I34" s="2" t="str">
        <f aca="true" t="shared" si="52" ref="I34:O34">A34</f>
        <v>D</v>
      </c>
      <c r="J34" s="3" t="str">
        <f t="shared" si="52"/>
        <v>S</v>
      </c>
      <c r="K34" s="3" t="str">
        <f t="shared" si="52"/>
        <v>T</v>
      </c>
      <c r="L34" s="3" t="str">
        <f t="shared" si="52"/>
        <v>Q</v>
      </c>
      <c r="M34" s="3" t="str">
        <f t="shared" si="52"/>
        <v>Q</v>
      </c>
      <c r="N34" s="3" t="str">
        <f t="shared" si="52"/>
        <v>S</v>
      </c>
      <c r="O34" s="4" t="str">
        <f t="shared" si="52"/>
        <v>S</v>
      </c>
      <c r="Q34" s="2" t="str">
        <f aca="true" t="shared" si="53" ref="Q34:W34">I34</f>
        <v>D</v>
      </c>
      <c r="R34" s="3" t="str">
        <f t="shared" si="53"/>
        <v>S</v>
      </c>
      <c r="S34" s="3" t="str">
        <f t="shared" si="53"/>
        <v>T</v>
      </c>
      <c r="T34" s="3" t="str">
        <f t="shared" si="53"/>
        <v>Q</v>
      </c>
      <c r="U34" s="3" t="str">
        <f t="shared" si="53"/>
        <v>Q</v>
      </c>
      <c r="V34" s="3" t="str">
        <f t="shared" si="53"/>
        <v>S</v>
      </c>
      <c r="W34" s="4" t="str">
        <f t="shared" si="53"/>
        <v>S</v>
      </c>
    </row>
    <row r="35" spans="1:23" ht="12.75">
      <c r="A35" s="58">
        <f>IF(WEEKDAY(Out1)=MOD(COLUMN(),8),Out1,0)</f>
        <v>0</v>
      </c>
      <c r="B35" s="59">
        <f aca="true" t="shared" si="54" ref="B35:G35">IF(A35&gt;0,A35+1,IF(WEEKDAY(Out1)=MOD(COLUMN(),8),Out1,0))</f>
        <v>39356</v>
      </c>
      <c r="C35" s="59">
        <f t="shared" si="54"/>
        <v>39357</v>
      </c>
      <c r="D35" s="59">
        <f t="shared" si="54"/>
        <v>39358</v>
      </c>
      <c r="E35" s="59">
        <f t="shared" si="54"/>
        <v>39359</v>
      </c>
      <c r="F35" s="59">
        <f t="shared" si="54"/>
        <v>39360</v>
      </c>
      <c r="G35" s="58">
        <f t="shared" si="54"/>
        <v>39361</v>
      </c>
      <c r="I35" s="58">
        <f>IF(WEEKDAY(Nov1)=MOD(COLUMN(),8),Nov1,0)</f>
        <v>0</v>
      </c>
      <c r="J35" s="59">
        <f aca="true" t="shared" si="55" ref="J35:O35">IF(I35&gt;0,I35+1,IF(WEEKDAY(Nov1)=MOD(COLUMN(),8),Nov1,0))</f>
        <v>0</v>
      </c>
      <c r="K35" s="59">
        <f t="shared" si="55"/>
        <v>0</v>
      </c>
      <c r="L35" s="59">
        <f t="shared" si="55"/>
        <v>0</v>
      </c>
      <c r="M35" s="59">
        <f t="shared" si="55"/>
        <v>39387</v>
      </c>
      <c r="N35" s="59">
        <f t="shared" si="55"/>
        <v>39388</v>
      </c>
      <c r="O35" s="58">
        <f t="shared" si="55"/>
        <v>39389</v>
      </c>
      <c r="Q35" s="58">
        <f>IF(WEEKDAY(Dez1)=MOD(COLUMN(),8),Dez1,0)</f>
        <v>0</v>
      </c>
      <c r="R35" s="59">
        <f aca="true" t="shared" si="56" ref="R35:W35">IF(Q35&gt;0,Q35+1,IF(WEEKDAY(Dez1)=MOD(COLUMN(),8),Dez1,0))</f>
        <v>0</v>
      </c>
      <c r="S35" s="59">
        <f t="shared" si="56"/>
        <v>0</v>
      </c>
      <c r="T35" s="59">
        <f t="shared" si="56"/>
        <v>0</v>
      </c>
      <c r="U35" s="59">
        <f t="shared" si="56"/>
        <v>0</v>
      </c>
      <c r="V35" s="59">
        <f t="shared" si="56"/>
        <v>0</v>
      </c>
      <c r="W35" s="58">
        <f t="shared" si="56"/>
        <v>39417</v>
      </c>
    </row>
    <row r="36" spans="1:23" ht="12.75">
      <c r="A36" s="58">
        <f>G35+1</f>
        <v>39362</v>
      </c>
      <c r="B36" s="59">
        <f aca="true" t="shared" si="57" ref="B36:G36">A36+1</f>
        <v>39363</v>
      </c>
      <c r="C36" s="59">
        <f t="shared" si="57"/>
        <v>39364</v>
      </c>
      <c r="D36" s="59">
        <f t="shared" si="57"/>
        <v>39365</v>
      </c>
      <c r="E36" s="59">
        <f t="shared" si="57"/>
        <v>39366</v>
      </c>
      <c r="F36" s="59">
        <f t="shared" si="57"/>
        <v>39367</v>
      </c>
      <c r="G36" s="58">
        <f t="shared" si="57"/>
        <v>39368</v>
      </c>
      <c r="I36" s="58">
        <f>O35+1</f>
        <v>39390</v>
      </c>
      <c r="J36" s="59">
        <f aca="true" t="shared" si="58" ref="J36:O36">I36+1</f>
        <v>39391</v>
      </c>
      <c r="K36" s="59">
        <f t="shared" si="58"/>
        <v>39392</v>
      </c>
      <c r="L36" s="59">
        <f t="shared" si="58"/>
        <v>39393</v>
      </c>
      <c r="M36" s="59">
        <f t="shared" si="58"/>
        <v>39394</v>
      </c>
      <c r="N36" s="59">
        <f t="shared" si="58"/>
        <v>39395</v>
      </c>
      <c r="O36" s="58">
        <f t="shared" si="58"/>
        <v>39396</v>
      </c>
      <c r="Q36" s="58">
        <f>W35+1</f>
        <v>39418</v>
      </c>
      <c r="R36" s="59">
        <f aca="true" t="shared" si="59" ref="R36:W36">Q36+1</f>
        <v>39419</v>
      </c>
      <c r="S36" s="59">
        <f t="shared" si="59"/>
        <v>39420</v>
      </c>
      <c r="T36" s="59">
        <f t="shared" si="59"/>
        <v>39421</v>
      </c>
      <c r="U36" s="59">
        <f t="shared" si="59"/>
        <v>39422</v>
      </c>
      <c r="V36" s="59">
        <f t="shared" si="59"/>
        <v>39423</v>
      </c>
      <c r="W36" s="58">
        <f t="shared" si="59"/>
        <v>39424</v>
      </c>
    </row>
    <row r="37" spans="1:23" ht="12.75">
      <c r="A37" s="58">
        <f>G36+1</f>
        <v>39369</v>
      </c>
      <c r="B37" s="59">
        <f aca="true" t="shared" si="60" ref="B37:G37">A37+1</f>
        <v>39370</v>
      </c>
      <c r="C37" s="59">
        <f t="shared" si="60"/>
        <v>39371</v>
      </c>
      <c r="D37" s="59">
        <f t="shared" si="60"/>
        <v>39372</v>
      </c>
      <c r="E37" s="59">
        <f t="shared" si="60"/>
        <v>39373</v>
      </c>
      <c r="F37" s="59">
        <f t="shared" si="60"/>
        <v>39374</v>
      </c>
      <c r="G37" s="58">
        <f t="shared" si="60"/>
        <v>39375</v>
      </c>
      <c r="I37" s="58">
        <f>O36+1</f>
        <v>39397</v>
      </c>
      <c r="J37" s="59">
        <f aca="true" t="shared" si="61" ref="J37:O37">I37+1</f>
        <v>39398</v>
      </c>
      <c r="K37" s="59">
        <f t="shared" si="61"/>
        <v>39399</v>
      </c>
      <c r="L37" s="59">
        <f t="shared" si="61"/>
        <v>39400</v>
      </c>
      <c r="M37" s="59">
        <f t="shared" si="61"/>
        <v>39401</v>
      </c>
      <c r="N37" s="59">
        <f t="shared" si="61"/>
        <v>39402</v>
      </c>
      <c r="O37" s="58">
        <f t="shared" si="61"/>
        <v>39403</v>
      </c>
      <c r="Q37" s="58">
        <f>W36+1</f>
        <v>39425</v>
      </c>
      <c r="R37" s="59">
        <f aca="true" t="shared" si="62" ref="R37:W37">Q37+1</f>
        <v>39426</v>
      </c>
      <c r="S37" s="59">
        <f t="shared" si="62"/>
        <v>39427</v>
      </c>
      <c r="T37" s="59">
        <f t="shared" si="62"/>
        <v>39428</v>
      </c>
      <c r="U37" s="59">
        <f t="shared" si="62"/>
        <v>39429</v>
      </c>
      <c r="V37" s="59">
        <f t="shared" si="62"/>
        <v>39430</v>
      </c>
      <c r="W37" s="58">
        <f t="shared" si="62"/>
        <v>39431</v>
      </c>
    </row>
    <row r="38" spans="1:23" ht="12.75">
      <c r="A38" s="58">
        <f>G37+1</f>
        <v>39376</v>
      </c>
      <c r="B38" s="59">
        <f aca="true" t="shared" si="63" ref="B38:G38">A38+1</f>
        <v>39377</v>
      </c>
      <c r="C38" s="59">
        <f t="shared" si="63"/>
        <v>39378</v>
      </c>
      <c r="D38" s="59">
        <f t="shared" si="63"/>
        <v>39379</v>
      </c>
      <c r="E38" s="59">
        <f t="shared" si="63"/>
        <v>39380</v>
      </c>
      <c r="F38" s="59">
        <f t="shared" si="63"/>
        <v>39381</v>
      </c>
      <c r="G38" s="58">
        <f t="shared" si="63"/>
        <v>39382</v>
      </c>
      <c r="I38" s="58">
        <f>O37+1</f>
        <v>39404</v>
      </c>
      <c r="J38" s="59">
        <f aca="true" t="shared" si="64" ref="J38:O38">I38+1</f>
        <v>39405</v>
      </c>
      <c r="K38" s="59">
        <f t="shared" si="64"/>
        <v>39406</v>
      </c>
      <c r="L38" s="59">
        <f t="shared" si="64"/>
        <v>39407</v>
      </c>
      <c r="M38" s="59">
        <f t="shared" si="64"/>
        <v>39408</v>
      </c>
      <c r="N38" s="59">
        <f t="shared" si="64"/>
        <v>39409</v>
      </c>
      <c r="O38" s="58">
        <f t="shared" si="64"/>
        <v>39410</v>
      </c>
      <c r="Q38" s="58">
        <f>W37+1</f>
        <v>39432</v>
      </c>
      <c r="R38" s="59">
        <f aca="true" t="shared" si="65" ref="R38:W38">Q38+1</f>
        <v>39433</v>
      </c>
      <c r="S38" s="59">
        <f t="shared" si="65"/>
        <v>39434</v>
      </c>
      <c r="T38" s="59">
        <f t="shared" si="65"/>
        <v>39435</v>
      </c>
      <c r="U38" s="59">
        <f t="shared" si="65"/>
        <v>39436</v>
      </c>
      <c r="V38" s="59">
        <f t="shared" si="65"/>
        <v>39437</v>
      </c>
      <c r="W38" s="58">
        <f t="shared" si="65"/>
        <v>39438</v>
      </c>
    </row>
    <row r="39" spans="1:23" ht="12.75">
      <c r="A39" s="58">
        <f>IF(MONTH(G38+1)=MONTH(Out1),G38+1,0)</f>
        <v>39383</v>
      </c>
      <c r="B39" s="59">
        <f aca="true" t="shared" si="66" ref="B39:G40">IF(A39=0,0,IF(MONTH(A39+1)=MONTH(Out1),A39+1,0))</f>
        <v>39384</v>
      </c>
      <c r="C39" s="59">
        <f t="shared" si="66"/>
        <v>39385</v>
      </c>
      <c r="D39" s="59">
        <f t="shared" si="66"/>
        <v>39386</v>
      </c>
      <c r="E39" s="59">
        <f t="shared" si="66"/>
        <v>0</v>
      </c>
      <c r="F39" s="59">
        <f t="shared" si="66"/>
        <v>0</v>
      </c>
      <c r="G39" s="58">
        <f t="shared" si="66"/>
        <v>0</v>
      </c>
      <c r="I39" s="58">
        <f>IF(MONTH(O38+1)=MONTH(Nov1),O38+1,0)</f>
        <v>39411</v>
      </c>
      <c r="J39" s="59">
        <f aca="true" t="shared" si="67" ref="J39:O40">IF(I39=0,0,IF(MONTH(I39+1)=MONTH(Nov1),I39+1,0))</f>
        <v>39412</v>
      </c>
      <c r="K39" s="59">
        <f t="shared" si="67"/>
        <v>39413</v>
      </c>
      <c r="L39" s="59">
        <f t="shared" si="67"/>
        <v>39414</v>
      </c>
      <c r="M39" s="59">
        <f t="shared" si="67"/>
        <v>39415</v>
      </c>
      <c r="N39" s="59">
        <f t="shared" si="67"/>
        <v>39416</v>
      </c>
      <c r="O39" s="58">
        <f t="shared" si="67"/>
        <v>0</v>
      </c>
      <c r="Q39" s="58">
        <f>IF(MONTH(W38+1)=MONTH(Dez1),W38+1,0)</f>
        <v>39439</v>
      </c>
      <c r="R39" s="59">
        <f aca="true" t="shared" si="68" ref="R39:W40">IF(Q39=0,0,IF(MONTH(Q39+1)=MONTH(Dez1),Q39+1,0))</f>
        <v>39440</v>
      </c>
      <c r="S39" s="59">
        <f t="shared" si="68"/>
        <v>39441</v>
      </c>
      <c r="T39" s="59">
        <f t="shared" si="68"/>
        <v>39442</v>
      </c>
      <c r="U39" s="59">
        <f t="shared" si="68"/>
        <v>39443</v>
      </c>
      <c r="V39" s="59">
        <f t="shared" si="68"/>
        <v>39444</v>
      </c>
      <c r="W39" s="58">
        <f t="shared" si="68"/>
        <v>39445</v>
      </c>
    </row>
    <row r="40" spans="1:23" ht="12.75">
      <c r="A40" s="58">
        <f>IF(G39=0,0,IF(MONTH(G39+1)=MONTH(Out1),G39+1,0))</f>
        <v>0</v>
      </c>
      <c r="B40" s="59">
        <f t="shared" si="66"/>
        <v>0</v>
      </c>
      <c r="C40" s="59">
        <f t="shared" si="66"/>
        <v>0</v>
      </c>
      <c r="D40" s="59">
        <f t="shared" si="66"/>
        <v>0</v>
      </c>
      <c r="E40" s="59">
        <f t="shared" si="66"/>
        <v>0</v>
      </c>
      <c r="F40" s="59">
        <f t="shared" si="66"/>
        <v>0</v>
      </c>
      <c r="G40" s="58">
        <f t="shared" si="66"/>
        <v>0</v>
      </c>
      <c r="I40" s="58">
        <f>IF(O39=0,0,IF(MONTH(O39+1)=MONTH(Nov1),O39+1,0))</f>
        <v>0</v>
      </c>
      <c r="J40" s="59">
        <f t="shared" si="67"/>
        <v>0</v>
      </c>
      <c r="K40" s="59">
        <f t="shared" si="67"/>
        <v>0</v>
      </c>
      <c r="L40" s="59">
        <f t="shared" si="67"/>
        <v>0</v>
      </c>
      <c r="M40" s="59">
        <f t="shared" si="67"/>
        <v>0</v>
      </c>
      <c r="N40" s="59">
        <f t="shared" si="67"/>
        <v>0</v>
      </c>
      <c r="O40" s="58">
        <f t="shared" si="67"/>
        <v>0</v>
      </c>
      <c r="Q40" s="58">
        <f>IF(W39=0,0,IF(MONTH(W39+1)=MONTH(Dez1),W39+1,0))</f>
        <v>39446</v>
      </c>
      <c r="R40" s="59">
        <f t="shared" si="68"/>
        <v>39447</v>
      </c>
      <c r="S40" s="59">
        <f t="shared" si="68"/>
        <v>0</v>
      </c>
      <c r="T40" s="59">
        <f t="shared" si="68"/>
        <v>0</v>
      </c>
      <c r="U40" s="59">
        <f t="shared" si="68"/>
        <v>0</v>
      </c>
      <c r="V40" s="59">
        <f t="shared" si="68"/>
        <v>0</v>
      </c>
      <c r="W40" s="58">
        <f t="shared" si="68"/>
        <v>0</v>
      </c>
    </row>
  </sheetData>
  <sheetProtection sheet="1" objects="1" scenarios="1"/>
  <mergeCells count="1">
    <mergeCell ref="C2:E2"/>
  </mergeCells>
  <conditionalFormatting sqref="A35:G40 I35:O40 Q35:W40 A26:G31 I26:O31 Q26:W31 A17:G22 I17:O22 Q17:W22 Q8:W13 I8:O13 A8:G13">
    <cfRule type="expression" priority="1" dxfId="0" stopIfTrue="1">
      <formula>AND(Exibir_Fer_Nac,MATCH(A8,Brz1,0)&gt;0)</formula>
    </cfRule>
    <cfRule type="expression" priority="2" dxfId="1" stopIfTrue="1">
      <formula>AND(Exibir_Dat_Com,MATCH(A8,Brz2,0)&gt;0)</formula>
    </cfRule>
    <cfRule type="expression" priority="3" dxfId="2" stopIfTrue="1">
      <formula>AND(Exibir_Fer_EUA,MATCH(A8,USA,0)&gt;0)</formula>
    </cfRule>
  </conditionalFormatting>
  <dataValidations count="1">
    <dataValidation type="whole" allowBlank="1" showErrorMessage="1" sqref="C2:E2">
      <formula1>1900</formula1>
      <formula2>2050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showGridLines="0" showRowColHeaders="0" workbookViewId="0" topLeftCell="A1">
      <selection activeCell="B8" sqref="B8"/>
    </sheetView>
  </sheetViews>
  <sheetFormatPr defaultColWidth="9.140625" defaultRowHeight="12.75"/>
  <cols>
    <col min="1" max="1" width="30.7109375" style="1" customWidth="1"/>
    <col min="2" max="2" width="24.7109375" style="1" customWidth="1"/>
    <col min="3" max="3" width="8.7109375" style="16" customWidth="1"/>
    <col min="4" max="4" width="28.7109375" style="17" customWidth="1"/>
    <col min="5" max="16384" width="9.140625" style="1" customWidth="1"/>
  </cols>
  <sheetData>
    <row r="1" ht="19.5">
      <c r="A1" s="15" t="str">
        <f>"Tabelas de Feriados em "&amp;Ano</f>
        <v>Tabelas de Feriados em 2007</v>
      </c>
    </row>
    <row r="2" ht="13.5" thickBot="1"/>
    <row r="3" spans="1:4" ht="15">
      <c r="A3" s="18" t="s">
        <v>5</v>
      </c>
      <c r="B3" s="19" t="s">
        <v>6</v>
      </c>
      <c r="C3" s="20" t="s">
        <v>8</v>
      </c>
      <c r="D3" s="21" t="s">
        <v>7</v>
      </c>
    </row>
    <row r="4" spans="1:4" ht="12.75">
      <c r="A4" s="8" t="s">
        <v>30</v>
      </c>
      <c r="B4" s="22">
        <f>DATE(Ano,1,1)</f>
        <v>39083</v>
      </c>
      <c r="C4" s="23" t="s">
        <v>9</v>
      </c>
      <c r="D4" s="43" t="s">
        <v>11</v>
      </c>
    </row>
    <row r="5" spans="1:4" ht="12.75">
      <c r="A5" s="8" t="s">
        <v>32</v>
      </c>
      <c r="B5" s="22">
        <f>Páscoa-2</f>
        <v>39188</v>
      </c>
      <c r="C5" s="23" t="s">
        <v>10</v>
      </c>
      <c r="D5" s="43" t="s">
        <v>13</v>
      </c>
    </row>
    <row r="6" spans="1:4" ht="12.75">
      <c r="A6" s="42" t="s">
        <v>33</v>
      </c>
      <c r="B6" s="22">
        <f>IF(MOD(Ano,19)&gt;10,DATE(Ano,4,18),IF(DAY(DATE(Ano,3,22)+MOD(19*MOD(Ano,19)+24,30)+MOD(6*MOD(19*MOD(Ano,19)+24,30)+4*MOD(Ano,7)+2*MOD(Ano,4)+5,7))=26,DATE(Ano,4,19),DATE(Ano,3,22)+MOD(19*MOD(Ano,19)+24,30)+MOD(6*MOD(19*MOD(Ano,19)+24,30)+4*MOD(Ano,7)+2*MOD(Ano,4)+5,7)))</f>
        <v>39190</v>
      </c>
      <c r="C6" s="23" t="s">
        <v>10</v>
      </c>
      <c r="D6" s="43" t="s">
        <v>14</v>
      </c>
    </row>
    <row r="7" spans="1:4" ht="12.75">
      <c r="A7" s="8" t="s">
        <v>34</v>
      </c>
      <c r="B7" s="22">
        <f>DATE(Ano,4,21)</f>
        <v>39193</v>
      </c>
      <c r="C7" s="23" t="s">
        <v>9</v>
      </c>
      <c r="D7" s="43" t="s">
        <v>15</v>
      </c>
    </row>
    <row r="8" spans="1:4" ht="12.75">
      <c r="A8" s="8" t="s">
        <v>35</v>
      </c>
      <c r="B8" s="22">
        <f>DATE(Ano,5,1)</f>
        <v>39203</v>
      </c>
      <c r="C8" s="23" t="s">
        <v>9</v>
      </c>
      <c r="D8" s="43" t="s">
        <v>16</v>
      </c>
    </row>
    <row r="9" spans="1:4" ht="12.75">
      <c r="A9" s="8" t="s">
        <v>36</v>
      </c>
      <c r="B9" s="22">
        <f>Páscoa+60</f>
        <v>39250</v>
      </c>
      <c r="C9" s="23" t="s">
        <v>10</v>
      </c>
      <c r="D9" s="43" t="s">
        <v>17</v>
      </c>
    </row>
    <row r="10" spans="1:4" ht="12.75">
      <c r="A10" s="8" t="s">
        <v>37</v>
      </c>
      <c r="B10" s="22">
        <f>DATE(Ano,9,7)</f>
        <v>39332</v>
      </c>
      <c r="C10" s="23" t="s">
        <v>9</v>
      </c>
      <c r="D10" s="43" t="s">
        <v>18</v>
      </c>
    </row>
    <row r="11" spans="1:4" ht="12.75">
      <c r="A11" s="8" t="s">
        <v>38</v>
      </c>
      <c r="B11" s="22">
        <f>DATE(Ano,10,12)</f>
        <v>39367</v>
      </c>
      <c r="C11" s="23" t="s">
        <v>9</v>
      </c>
      <c r="D11" s="43" t="s">
        <v>19</v>
      </c>
    </row>
    <row r="12" spans="1:4" ht="12.75">
      <c r="A12" s="8" t="s">
        <v>39</v>
      </c>
      <c r="B12" s="22">
        <f>DATE(Ano,11,2)</f>
        <v>39388</v>
      </c>
      <c r="C12" s="23" t="s">
        <v>9</v>
      </c>
      <c r="D12" s="43" t="s">
        <v>20</v>
      </c>
    </row>
    <row r="13" spans="1:4" ht="12.75">
      <c r="A13" s="8" t="s">
        <v>40</v>
      </c>
      <c r="B13" s="22">
        <f>DATE(Ano,11,15)</f>
        <v>39401</v>
      </c>
      <c r="C13" s="23" t="s">
        <v>9</v>
      </c>
      <c r="D13" s="43" t="s">
        <v>21</v>
      </c>
    </row>
    <row r="14" spans="1:4" ht="13.5" thickBot="1">
      <c r="A14" s="9" t="s">
        <v>41</v>
      </c>
      <c r="B14" s="24">
        <f>DATE(Ano,12,25)</f>
        <v>39441</v>
      </c>
      <c r="C14" s="25" t="s">
        <v>9</v>
      </c>
      <c r="D14" s="44" t="s">
        <v>22</v>
      </c>
    </row>
    <row r="15" ht="13.5" thickBot="1"/>
    <row r="16" spans="1:4" ht="15">
      <c r="A16" s="35" t="s">
        <v>52</v>
      </c>
      <c r="B16" s="36" t="s">
        <v>6</v>
      </c>
      <c r="C16" s="36" t="s">
        <v>8</v>
      </c>
      <c r="D16" s="37" t="s">
        <v>7</v>
      </c>
    </row>
    <row r="17" spans="1:4" ht="12.75">
      <c r="A17" s="13" t="s">
        <v>31</v>
      </c>
      <c r="B17" s="38">
        <f>Páscoa-47</f>
        <v>39143</v>
      </c>
      <c r="C17" s="39" t="s">
        <v>10</v>
      </c>
      <c r="D17" s="47" t="s">
        <v>12</v>
      </c>
    </row>
    <row r="18" spans="1:4" ht="12.75">
      <c r="A18" s="13" t="s">
        <v>55</v>
      </c>
      <c r="B18" s="38">
        <f>Páscoa-7</f>
        <v>39183</v>
      </c>
      <c r="C18" s="39" t="s">
        <v>10</v>
      </c>
      <c r="D18" s="47" t="s">
        <v>56</v>
      </c>
    </row>
    <row r="19" spans="1:4" ht="12.75">
      <c r="A19" s="13" t="s">
        <v>62</v>
      </c>
      <c r="B19" s="38">
        <f>Páscoa-1</f>
        <v>39189</v>
      </c>
      <c r="C19" s="39" t="s">
        <v>10</v>
      </c>
      <c r="D19" s="47" t="s">
        <v>63</v>
      </c>
    </row>
    <row r="20" spans="1:4" ht="12.75">
      <c r="A20" s="13" t="s">
        <v>54</v>
      </c>
      <c r="B20" s="38">
        <f>DATE(Ano,5,1)+IF(1&lt;WEEKDAY(DATE(Ano,5,1)),7-WEEKDAY(DATE(Ano,5,1))+1,1-WEEKDAY(DATE(Ano,5,1)))+(2-1)*7</f>
        <v>39215</v>
      </c>
      <c r="C20" s="39" t="s">
        <v>10</v>
      </c>
      <c r="D20" s="47" t="s">
        <v>53</v>
      </c>
    </row>
    <row r="21" spans="1:4" ht="12.75">
      <c r="A21" s="13" t="s">
        <v>59</v>
      </c>
      <c r="B21" s="38">
        <f>DATE(Ano,6,12)</f>
        <v>39245</v>
      </c>
      <c r="C21" s="39" t="s">
        <v>9</v>
      </c>
      <c r="D21" s="47" t="s">
        <v>60</v>
      </c>
    </row>
    <row r="22" spans="1:4" ht="12.75">
      <c r="A22" s="13" t="s">
        <v>57</v>
      </c>
      <c r="B22" s="38">
        <f>DATE(Ano,10,12)</f>
        <v>39367</v>
      </c>
      <c r="C22" s="39" t="s">
        <v>9</v>
      </c>
      <c r="D22" s="47" t="s">
        <v>19</v>
      </c>
    </row>
    <row r="23" spans="1:4" ht="12.75">
      <c r="A23" s="13" t="s">
        <v>58</v>
      </c>
      <c r="B23" s="38">
        <f>DATE(Ano,8,1)+IF(1&lt;WEEKDAY(DATE(Ano,8,1)),7-WEEKDAY(DATE(Ano,8,1))+1,1-WEEKDAY(DATE(Ano,8,1)))+(2-1)*7</f>
        <v>39306</v>
      </c>
      <c r="C23" s="39" t="s">
        <v>10</v>
      </c>
      <c r="D23" s="47" t="s">
        <v>64</v>
      </c>
    </row>
    <row r="24" spans="1:4" ht="13.5" thickBot="1">
      <c r="A24" s="14" t="s">
        <v>61</v>
      </c>
      <c r="B24" s="40">
        <f>DATE(Ano,9,30)</f>
        <v>39355</v>
      </c>
      <c r="C24" s="41" t="s">
        <v>9</v>
      </c>
      <c r="D24" s="48" t="s">
        <v>65</v>
      </c>
    </row>
    <row r="25" ht="13.5" thickBot="1"/>
    <row r="26" spans="1:4" ht="15">
      <c r="A26" s="26" t="s">
        <v>42</v>
      </c>
      <c r="B26" s="27" t="s">
        <v>6</v>
      </c>
      <c r="C26" s="27" t="s">
        <v>8</v>
      </c>
      <c r="D26" s="28" t="s">
        <v>7</v>
      </c>
    </row>
    <row r="27" spans="1:4" ht="12.75">
      <c r="A27" s="10" t="s">
        <v>23</v>
      </c>
      <c r="B27" s="29">
        <f>DATE(Ano,1,21)-MOD(DATE(Ano,1,5),7)</f>
        <v>39097</v>
      </c>
      <c r="C27" s="30" t="s">
        <v>10</v>
      </c>
      <c r="D27" s="45" t="s">
        <v>43</v>
      </c>
    </row>
    <row r="28" spans="1:4" ht="12.75">
      <c r="A28" s="10" t="s">
        <v>24</v>
      </c>
      <c r="B28" s="29">
        <f>DATE(Ano,2,21)-MOD(DATE(Ano,2,21)-2,7)</f>
        <v>39132</v>
      </c>
      <c r="C28" s="30" t="s">
        <v>10</v>
      </c>
      <c r="D28" s="45" t="s">
        <v>44</v>
      </c>
    </row>
    <row r="29" spans="1:4" ht="12.75">
      <c r="A29" s="10" t="s">
        <v>25</v>
      </c>
      <c r="B29" s="29">
        <f>DATE(Ano,5,31)-MOD(DATE(Ano,5,31)-2,7)</f>
        <v>39230</v>
      </c>
      <c r="C29" s="30" t="s">
        <v>10</v>
      </c>
      <c r="D29" s="45" t="s">
        <v>45</v>
      </c>
    </row>
    <row r="30" spans="1:4" ht="12.75">
      <c r="A30" s="10" t="s">
        <v>26</v>
      </c>
      <c r="B30" s="29">
        <f>DATE(Ano,7,4)</f>
        <v>39267</v>
      </c>
      <c r="C30" s="30" t="s">
        <v>9</v>
      </c>
      <c r="D30" s="45" t="s">
        <v>47</v>
      </c>
    </row>
    <row r="31" spans="1:4" ht="12.75">
      <c r="A31" s="10" t="s">
        <v>27</v>
      </c>
      <c r="B31" s="29">
        <f>DATE(Ano,9,7)-MOD(DATE(Ano,9,7)-2,7)</f>
        <v>39328</v>
      </c>
      <c r="C31" s="30" t="s">
        <v>10</v>
      </c>
      <c r="D31" s="45" t="s">
        <v>51</v>
      </c>
    </row>
    <row r="32" spans="1:4" ht="12.75">
      <c r="A32" s="10" t="s">
        <v>46</v>
      </c>
      <c r="B32" s="29">
        <f>DATE(Ano,10,1)+IF(2&lt;WEEKDAY(DATE(Ano,10,1)),7-WEEKDAY(DATE(Ano,10,1))+2,2-WEEKDAY(DATE(Ano,10,1)))+((2-1)*7)</f>
        <v>39363</v>
      </c>
      <c r="C32" s="30" t="s">
        <v>10</v>
      </c>
      <c r="D32" s="45" t="s">
        <v>50</v>
      </c>
    </row>
    <row r="33" spans="1:4" ht="12.75">
      <c r="A33" s="12" t="s">
        <v>28</v>
      </c>
      <c r="B33" s="31">
        <f>DATE(Ano,11,11)</f>
        <v>39397</v>
      </c>
      <c r="C33" s="32" t="s">
        <v>9</v>
      </c>
      <c r="D33" s="45" t="s">
        <v>48</v>
      </c>
    </row>
    <row r="34" spans="1:4" ht="13.5" thickBot="1">
      <c r="A34" s="11" t="s">
        <v>29</v>
      </c>
      <c r="B34" s="33">
        <f>DATE(Ano,11,28)-MOD(DATE(Ano,11,28)-5,7)</f>
        <v>39408</v>
      </c>
      <c r="C34" s="34" t="s">
        <v>10</v>
      </c>
      <c r="D34" s="46" t="s">
        <v>49</v>
      </c>
    </row>
  </sheetData>
  <sheetProtection sheet="1" objects="1" scenarios="1"/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Calendário permanente</dc:title>
  <dc:subject/>
  <dc:creator/>
  <cp:keywords/>
  <dc:description/>
  <cp:lastModifiedBy>XP 120G</cp:lastModifiedBy>
  <cp:lastPrinted>2002-12-02T12:17:57Z</cp:lastPrinted>
  <dcterms:created xsi:type="dcterms:W3CDTF">2001-07-17T18:13:17Z</dcterms:created>
  <dcterms:modified xsi:type="dcterms:W3CDTF">2007-08-21T17:34:19Z</dcterms:modified>
  <cp:category/>
  <cp:version/>
  <cp:contentType/>
  <cp:contentStatus/>
</cp:coreProperties>
</file>